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сессия\первая сессия №22  от 23.12.2020 (Бюджет 2021-2023)\"/>
    </mc:Choice>
  </mc:AlternateContent>
  <bookViews>
    <workbookView xWindow="0" yWindow="0" windowWidth="11580" windowHeight="8625" tabRatio="958" activeTab="3"/>
  </bookViews>
  <sheets>
    <sheet name="Приложение 1таб1" sheetId="36" r:id="rId1"/>
    <sheet name="Приложение 1таб2" sheetId="37" r:id="rId2"/>
    <sheet name="Приложение 2" sheetId="38" r:id="rId3"/>
    <sheet name="Приложение 3" sheetId="41" r:id="rId4"/>
    <sheet name="Приложение 4" sheetId="39" r:id="rId5"/>
    <sheet name="Приложение 5" sheetId="1" r:id="rId6"/>
    <sheet name="Приложение 6" sheetId="3" r:id="rId7"/>
    <sheet name="Приложение 7" sheetId="24" r:id="rId8"/>
    <sheet name="Приложение 8" sheetId="33" r:id="rId9"/>
    <sheet name="Приложение 9" sheetId="25" r:id="rId10"/>
    <sheet name="Приложение 10" sheetId="14" r:id="rId11"/>
    <sheet name="Приложение 11" sheetId="34" r:id="rId12"/>
    <sheet name="Приложение 12" sheetId="35" r:id="rId13"/>
  </sheets>
  <definedNames>
    <definedName name="_edn1" localSheetId="3">'Приложение 3'!#REF!</definedName>
    <definedName name="_ednref1" localSheetId="3">'Приложение 3'!#REF!</definedName>
    <definedName name="_xlnm._FilterDatabase" localSheetId="5" hidden="1">'Приложение 5'!$A$9:$L$321</definedName>
    <definedName name="_xlnm._FilterDatabase" localSheetId="6" hidden="1">'Приложение 6'!$A$8:$L$214</definedName>
    <definedName name="_xlnm._FilterDatabase" localSheetId="7" hidden="1">'Приложение 7'!$A$8:$IL$288</definedName>
    <definedName name="_xlnm.Print_Titles" localSheetId="5">'Приложение 5'!$8:$9</definedName>
    <definedName name="_xlnm.Print_Titles" localSheetId="6">'Приложение 6'!$7:$8</definedName>
    <definedName name="_xlnm.Print_Titles" localSheetId="7">'Приложение 7'!$7:$8</definedName>
    <definedName name="_xlnm.Print_Area" localSheetId="5">'Приложение 5'!$A$1:$H$320</definedName>
    <definedName name="_xlnm.Print_Area" localSheetId="6">'Приложение 6'!$A$1:$H$213</definedName>
    <definedName name="_xlnm.Print_Area" localSheetId="7">'Приложение 7'!$A$1:$I$288</definedName>
  </definedNames>
  <calcPr calcId="162913"/>
</workbook>
</file>

<file path=xl/calcChain.xml><?xml version="1.0" encoding="utf-8"?>
<calcChain xmlns="http://schemas.openxmlformats.org/spreadsheetml/2006/main">
  <c r="K15" i="25" l="1"/>
  <c r="L15" i="25"/>
  <c r="H202" i="1" l="1"/>
  <c r="G202" i="1"/>
  <c r="F33" i="1" l="1"/>
  <c r="D15" i="14" l="1"/>
  <c r="D14" i="14" s="1"/>
  <c r="E15" i="14"/>
  <c r="E14" i="14" s="1"/>
  <c r="C15" i="14"/>
  <c r="C17" i="41"/>
  <c r="D17" i="41"/>
  <c r="C18" i="41"/>
  <c r="D18" i="41"/>
  <c r="E18" i="41"/>
  <c r="E17" i="41" s="1"/>
  <c r="C20" i="41"/>
  <c r="D20" i="41"/>
  <c r="E20" i="41"/>
  <c r="C26" i="41"/>
  <c r="D26" i="41"/>
  <c r="E26" i="41"/>
  <c r="E25" i="41" s="1"/>
  <c r="E28" i="41"/>
  <c r="C29" i="41"/>
  <c r="C28" i="41" s="1"/>
  <c r="C25" i="41" s="1"/>
  <c r="C16" i="41" s="1"/>
  <c r="D29" i="41"/>
  <c r="D28" i="41" s="1"/>
  <c r="E29" i="41"/>
  <c r="C31" i="41"/>
  <c r="D31" i="41"/>
  <c r="E31" i="41"/>
  <c r="D33" i="41"/>
  <c r="C34" i="41"/>
  <c r="C33" i="41" s="1"/>
  <c r="D34" i="41"/>
  <c r="E34" i="41"/>
  <c r="E33" i="41" s="1"/>
  <c r="C36" i="41"/>
  <c r="D36" i="41"/>
  <c r="E36" i="41"/>
  <c r="C38" i="41"/>
  <c r="D38" i="41"/>
  <c r="E38" i="41"/>
  <c r="C40" i="41"/>
  <c r="D40" i="41"/>
  <c r="C41" i="41"/>
  <c r="D41" i="41"/>
  <c r="E41" i="41"/>
  <c r="E40" i="41" s="1"/>
  <c r="C44" i="41"/>
  <c r="C43" i="41" s="1"/>
  <c r="D44" i="41"/>
  <c r="D43" i="41" s="1"/>
  <c r="E44" i="41"/>
  <c r="E43" i="41" s="1"/>
  <c r="C46" i="41"/>
  <c r="D46" i="41"/>
  <c r="E46" i="41"/>
  <c r="C48" i="41"/>
  <c r="D48" i="41"/>
  <c r="E48" i="41"/>
  <c r="C52" i="41"/>
  <c r="D52" i="41"/>
  <c r="D51" i="41" s="1"/>
  <c r="D50" i="41" s="1"/>
  <c r="E52" i="41"/>
  <c r="C55" i="41"/>
  <c r="C54" i="41" s="1"/>
  <c r="D55" i="41"/>
  <c r="D54" i="41" s="1"/>
  <c r="E55" i="41"/>
  <c r="C57" i="41"/>
  <c r="D57" i="41"/>
  <c r="E57" i="41"/>
  <c r="C59" i="41"/>
  <c r="D59" i="41"/>
  <c r="E59" i="41"/>
  <c r="C61" i="41"/>
  <c r="D61" i="41"/>
  <c r="E61" i="41"/>
  <c r="E54" i="41" s="1"/>
  <c r="C64" i="41"/>
  <c r="C63" i="41" s="1"/>
  <c r="D64" i="41"/>
  <c r="D63" i="41" s="1"/>
  <c r="C66" i="41"/>
  <c r="D66" i="41"/>
  <c r="E66" i="41"/>
  <c r="E63" i="41" s="1"/>
  <c r="D68" i="41"/>
  <c r="E68" i="41"/>
  <c r="C69" i="41"/>
  <c r="C68" i="41" s="1"/>
  <c r="C70" i="41"/>
  <c r="C51" i="41" l="1"/>
  <c r="C50" i="41" s="1"/>
  <c r="D25" i="41"/>
  <c r="D16" i="41"/>
  <c r="D15" i="41" s="1"/>
  <c r="D71" i="41" s="1"/>
  <c r="E51" i="41"/>
  <c r="E50" i="41" s="1"/>
  <c r="C15" i="41"/>
  <c r="E16" i="41"/>
  <c r="E15" i="41" s="1"/>
  <c r="E71" i="41" l="1"/>
  <c r="C71" i="41"/>
  <c r="G198" i="3" l="1"/>
  <c r="H198" i="3"/>
  <c r="G199" i="3"/>
  <c r="H199" i="3"/>
  <c r="F199" i="3"/>
  <c r="F192" i="3"/>
  <c r="G191" i="3"/>
  <c r="H191" i="3"/>
  <c r="F198" i="3"/>
  <c r="F191" i="3"/>
  <c r="G183" i="3"/>
  <c r="H183" i="3"/>
  <c r="F183" i="3"/>
  <c r="G182" i="3"/>
  <c r="H182" i="3"/>
  <c r="F182" i="3"/>
  <c r="G178" i="3"/>
  <c r="H178" i="3"/>
  <c r="F178" i="3"/>
  <c r="G175" i="3"/>
  <c r="H175" i="3"/>
  <c r="F175" i="3"/>
  <c r="G174" i="3"/>
  <c r="H174" i="3"/>
  <c r="F174" i="3"/>
  <c r="G169" i="3"/>
  <c r="H169" i="3"/>
  <c r="F169" i="3"/>
  <c r="G166" i="3"/>
  <c r="H166" i="3"/>
  <c r="F166" i="3"/>
  <c r="G164" i="3"/>
  <c r="H164" i="3"/>
  <c r="F164" i="3"/>
  <c r="G161" i="3"/>
  <c r="H161" i="3"/>
  <c r="F161" i="3"/>
  <c r="G159" i="3"/>
  <c r="H159" i="3"/>
  <c r="F159" i="3"/>
  <c r="G157" i="3"/>
  <c r="H157" i="3"/>
  <c r="F157" i="3"/>
  <c r="G154" i="3"/>
  <c r="H154" i="3"/>
  <c r="F154" i="3"/>
  <c r="G149" i="3"/>
  <c r="H149" i="3"/>
  <c r="F149" i="3"/>
  <c r="G135" i="3"/>
  <c r="H135" i="3"/>
  <c r="F135" i="3"/>
  <c r="G132" i="3"/>
  <c r="H132" i="3"/>
  <c r="F132" i="3"/>
  <c r="G130" i="3"/>
  <c r="H130" i="3"/>
  <c r="F130" i="3"/>
  <c r="G127" i="3"/>
  <c r="H127" i="3"/>
  <c r="F127" i="3"/>
  <c r="G126" i="3"/>
  <c r="H126" i="3"/>
  <c r="F126" i="3"/>
  <c r="G124" i="3"/>
  <c r="H124" i="3"/>
  <c r="F124" i="3"/>
  <c r="G121" i="3"/>
  <c r="H121" i="3"/>
  <c r="F121" i="3"/>
  <c r="G118" i="3"/>
  <c r="H118" i="3"/>
  <c r="F118" i="3"/>
  <c r="G115" i="3"/>
  <c r="H115" i="3"/>
  <c r="F115" i="3"/>
  <c r="G113" i="3"/>
  <c r="H113" i="3"/>
  <c r="G110" i="3"/>
  <c r="H110" i="3"/>
  <c r="G103" i="3"/>
  <c r="H103" i="3"/>
  <c r="F103" i="3"/>
  <c r="G93" i="3"/>
  <c r="H93" i="3"/>
  <c r="F93" i="3"/>
  <c r="G89" i="3"/>
  <c r="H89" i="3"/>
  <c r="F89" i="3"/>
  <c r="G87" i="3"/>
  <c r="H87" i="3"/>
  <c r="F87" i="3"/>
  <c r="G83" i="3"/>
  <c r="H83" i="3"/>
  <c r="F83" i="3"/>
  <c r="G81" i="3"/>
  <c r="H81" i="3"/>
  <c r="F81" i="3"/>
  <c r="G77" i="3"/>
  <c r="H77" i="3"/>
  <c r="F77" i="3"/>
  <c r="G71" i="3"/>
  <c r="H71" i="3"/>
  <c r="G69" i="3"/>
  <c r="H69" i="3"/>
  <c r="G67" i="3"/>
  <c r="H67" i="3"/>
  <c r="F67" i="3"/>
  <c r="G64" i="3"/>
  <c r="H64" i="3"/>
  <c r="F64" i="3"/>
  <c r="G60" i="3"/>
  <c r="H60" i="3"/>
  <c r="G56" i="3"/>
  <c r="H56" i="3"/>
  <c r="F56" i="3"/>
  <c r="G52" i="3"/>
  <c r="H52" i="3"/>
  <c r="F52" i="3"/>
  <c r="A49" i="3"/>
  <c r="G46" i="3"/>
  <c r="H46" i="3"/>
  <c r="G31" i="3"/>
  <c r="H31" i="3"/>
  <c r="G20" i="3"/>
  <c r="H20" i="3"/>
  <c r="G12" i="3"/>
  <c r="H12" i="3"/>
  <c r="F110" i="3"/>
  <c r="F20" i="3"/>
  <c r="J28" i="25"/>
  <c r="A18" i="3" l="1"/>
  <c r="A17" i="3"/>
  <c r="H108" i="1" l="1"/>
  <c r="G108" i="1"/>
  <c r="F30" i="1" l="1"/>
  <c r="H112" i="3" l="1"/>
  <c r="G112" i="3"/>
  <c r="I112" i="3"/>
  <c r="J112" i="3"/>
  <c r="K112" i="3"/>
  <c r="G114" i="3"/>
  <c r="H114" i="3"/>
  <c r="F114" i="3"/>
  <c r="G131" i="3"/>
  <c r="H131" i="3"/>
  <c r="F131" i="3"/>
  <c r="H129" i="3"/>
  <c r="G129" i="3"/>
  <c r="F129" i="3"/>
  <c r="A81" i="24"/>
  <c r="G141" i="3"/>
  <c r="H141" i="3"/>
  <c r="F141" i="3"/>
  <c r="G138" i="3"/>
  <c r="H138" i="3"/>
  <c r="F138" i="3"/>
  <c r="F113" i="3"/>
  <c r="F112" i="3" s="1"/>
  <c r="F12" i="3"/>
  <c r="H123" i="24"/>
  <c r="I123" i="24"/>
  <c r="G123" i="24"/>
  <c r="J14" i="25"/>
  <c r="H33" i="1"/>
  <c r="G33" i="1"/>
  <c r="F111" i="3" l="1"/>
  <c r="F128" i="3"/>
  <c r="H128" i="3"/>
  <c r="G128" i="3"/>
  <c r="H125" i="1"/>
  <c r="H124" i="1" s="1"/>
  <c r="G125" i="1"/>
  <c r="G124" i="1" s="1"/>
  <c r="F125" i="1"/>
  <c r="F124" i="1"/>
  <c r="H236" i="1" l="1"/>
  <c r="H311" i="1"/>
  <c r="K24" i="25" l="1"/>
  <c r="L24" i="25"/>
  <c r="K26" i="25"/>
  <c r="K25" i="25" s="1"/>
  <c r="L26" i="25"/>
  <c r="L25" i="25" s="1"/>
  <c r="J26" i="25"/>
  <c r="J25" i="25" s="1"/>
  <c r="J24" i="25"/>
  <c r="J12" i="25"/>
  <c r="L23" i="25"/>
  <c r="K23" i="25"/>
  <c r="J23" i="25"/>
  <c r="J18" i="25"/>
  <c r="J17" i="25" s="1"/>
  <c r="J16" i="25"/>
  <c r="J15" i="25" s="1"/>
  <c r="G197" i="3"/>
  <c r="G196" i="3" s="1"/>
  <c r="H197" i="3"/>
  <c r="H196" i="3" s="1"/>
  <c r="F197" i="3"/>
  <c r="F196" i="3" s="1"/>
  <c r="G181" i="3"/>
  <c r="G180" i="3" s="1"/>
  <c r="H181" i="3"/>
  <c r="H180" i="3" s="1"/>
  <c r="F181" i="3"/>
  <c r="F180" i="3" s="1"/>
  <c r="H181" i="24"/>
  <c r="I181" i="24"/>
  <c r="I180" i="24" s="1"/>
  <c r="I179" i="24" s="1"/>
  <c r="H178" i="24"/>
  <c r="I178" i="24"/>
  <c r="G181" i="24"/>
  <c r="G180" i="24" s="1"/>
  <c r="G179" i="24" s="1"/>
  <c r="G178" i="24"/>
  <c r="G177" i="24" s="1"/>
  <c r="G176" i="24" s="1"/>
  <c r="H177" i="24"/>
  <c r="H176" i="24" s="1"/>
  <c r="I177" i="24"/>
  <c r="I176" i="24" s="1"/>
  <c r="H180" i="24"/>
  <c r="H179" i="24" s="1"/>
  <c r="G181" i="1"/>
  <c r="G180" i="1" s="1"/>
  <c r="H181" i="1"/>
  <c r="H180" i="1" s="1"/>
  <c r="F181" i="1"/>
  <c r="F180" i="1" s="1"/>
  <c r="F173" i="1"/>
  <c r="F172" i="1" s="1"/>
  <c r="H173" i="1"/>
  <c r="H172" i="1" s="1"/>
  <c r="G173" i="1"/>
  <c r="G172" i="1" s="1"/>
  <c r="H129" i="24"/>
  <c r="H128" i="24" s="1"/>
  <c r="H127" i="24" s="1"/>
  <c r="I129" i="24"/>
  <c r="I128" i="24" s="1"/>
  <c r="I127" i="24" s="1"/>
  <c r="H126" i="24"/>
  <c r="H125" i="24" s="1"/>
  <c r="H124" i="24" s="1"/>
  <c r="I126" i="24"/>
  <c r="I125" i="24" s="1"/>
  <c r="I124" i="24" s="1"/>
  <c r="G129" i="24"/>
  <c r="G128" i="24" s="1"/>
  <c r="G127" i="24" s="1"/>
  <c r="G126" i="24"/>
  <c r="G125" i="24" s="1"/>
  <c r="G124" i="24" s="1"/>
  <c r="G122" i="1"/>
  <c r="G121" i="1" s="1"/>
  <c r="H122" i="1"/>
  <c r="H121" i="1" s="1"/>
  <c r="F122" i="1"/>
  <c r="F121" i="1" s="1"/>
  <c r="G128" i="1"/>
  <c r="G127" i="1" s="1"/>
  <c r="H128" i="1"/>
  <c r="H127" i="1" s="1"/>
  <c r="F128" i="1"/>
  <c r="F127" i="1" s="1"/>
  <c r="F71" i="3" l="1"/>
  <c r="F69" i="3"/>
  <c r="F60" i="3"/>
  <c r="F46" i="3"/>
  <c r="F31" i="3"/>
  <c r="I301" i="1"/>
  <c r="I287" i="24" l="1"/>
  <c r="H287" i="24"/>
  <c r="H105" i="24"/>
  <c r="I105" i="24"/>
  <c r="G105" i="24"/>
  <c r="H154" i="24"/>
  <c r="G154" i="24"/>
  <c r="H149" i="24"/>
  <c r="I149" i="24"/>
  <c r="G149" i="24"/>
  <c r="H15" i="24"/>
  <c r="I15" i="24"/>
  <c r="G15" i="24"/>
  <c r="G281" i="24"/>
  <c r="H279" i="24"/>
  <c r="G279" i="24"/>
  <c r="H277" i="24"/>
  <c r="I277" i="24"/>
  <c r="G277" i="24"/>
  <c r="H271" i="24"/>
  <c r="I271" i="24"/>
  <c r="H269" i="24"/>
  <c r="I269" i="24"/>
  <c r="G271" i="24"/>
  <c r="G269" i="24"/>
  <c r="H250" i="24"/>
  <c r="I250" i="24"/>
  <c r="G250" i="24"/>
  <c r="H244" i="24"/>
  <c r="I244" i="24"/>
  <c r="G244" i="24"/>
  <c r="H241" i="24"/>
  <c r="I241" i="24"/>
  <c r="G241" i="24"/>
  <c r="H238" i="24"/>
  <c r="I238" i="24"/>
  <c r="G238" i="24"/>
  <c r="H236" i="24"/>
  <c r="I236" i="24"/>
  <c r="G236" i="24"/>
  <c r="H234" i="24"/>
  <c r="I234" i="24"/>
  <c r="G234" i="24"/>
  <c r="H231" i="24"/>
  <c r="I231" i="24"/>
  <c r="G231" i="24"/>
  <c r="H221" i="24"/>
  <c r="I221" i="24"/>
  <c r="G221" i="24"/>
  <c r="H219" i="24"/>
  <c r="I219" i="24"/>
  <c r="G219" i="24"/>
  <c r="H212" i="24"/>
  <c r="I212" i="24"/>
  <c r="H214" i="24"/>
  <c r="I214" i="24"/>
  <c r="G214" i="24"/>
  <c r="G212" i="24"/>
  <c r="I201" i="24"/>
  <c r="G201" i="24"/>
  <c r="H193" i="24"/>
  <c r="I193" i="24"/>
  <c r="G193" i="24"/>
  <c r="H189" i="24"/>
  <c r="I189" i="24"/>
  <c r="H187" i="24"/>
  <c r="I187" i="24"/>
  <c r="G189" i="24"/>
  <c r="G187" i="24"/>
  <c r="G173" i="24"/>
  <c r="G175" i="24"/>
  <c r="G170" i="24"/>
  <c r="G164" i="24"/>
  <c r="G161" i="24"/>
  <c r="H158" i="24"/>
  <c r="I158" i="24"/>
  <c r="G158" i="24"/>
  <c r="H143" i="24"/>
  <c r="I143" i="24"/>
  <c r="G143" i="24"/>
  <c r="H140" i="24"/>
  <c r="I140" i="24"/>
  <c r="G140" i="24"/>
  <c r="H137" i="24"/>
  <c r="H136" i="24" s="1"/>
  <c r="I137" i="24"/>
  <c r="I136" i="24" s="1"/>
  <c r="G137" i="24"/>
  <c r="H116" i="24"/>
  <c r="I116" i="24"/>
  <c r="H120" i="24"/>
  <c r="I120" i="24"/>
  <c r="G120" i="24"/>
  <c r="G116" i="24"/>
  <c r="G112" i="24"/>
  <c r="G101" i="24"/>
  <c r="A82" i="1"/>
  <c r="H85" i="24"/>
  <c r="I85" i="24"/>
  <c r="G85" i="24"/>
  <c r="G78" i="1"/>
  <c r="H79" i="24"/>
  <c r="I79" i="24"/>
  <c r="G79" i="24"/>
  <c r="G78" i="24" s="1"/>
  <c r="H77" i="24"/>
  <c r="I77" i="24"/>
  <c r="G77" i="24"/>
  <c r="H72" i="24"/>
  <c r="I72" i="24"/>
  <c r="G72" i="24"/>
  <c r="H71" i="24"/>
  <c r="I71" i="24"/>
  <c r="G71" i="24"/>
  <c r="H69" i="24"/>
  <c r="I69" i="24"/>
  <c r="G69" i="24"/>
  <c r="H66" i="24"/>
  <c r="I66" i="24"/>
  <c r="G66" i="24"/>
  <c r="H56" i="24"/>
  <c r="I56" i="24"/>
  <c r="G56" i="24"/>
  <c r="H49" i="24"/>
  <c r="I49" i="24"/>
  <c r="G49" i="24"/>
  <c r="G20" i="24"/>
  <c r="H157" i="1"/>
  <c r="I154" i="24" s="1"/>
  <c r="H201" i="24"/>
  <c r="K11" i="34"/>
  <c r="J11" i="34"/>
  <c r="J10" i="34" s="1"/>
  <c r="I11" i="34"/>
  <c r="I10" i="34" s="1"/>
  <c r="K10" i="34"/>
  <c r="H11" i="34"/>
  <c r="H10" i="34" s="1"/>
  <c r="G11" i="34"/>
  <c r="F11" i="34"/>
  <c r="G10" i="34"/>
  <c r="F10" i="34"/>
  <c r="E10" i="34"/>
  <c r="E11" i="34"/>
  <c r="D10" i="34"/>
  <c r="D11" i="34"/>
  <c r="C10" i="34"/>
  <c r="C11" i="34"/>
  <c r="C10" i="33"/>
  <c r="D10" i="33"/>
  <c r="B10" i="33"/>
  <c r="G41" i="24" l="1"/>
  <c r="H35" i="24"/>
  <c r="I35" i="24"/>
  <c r="G35" i="24"/>
  <c r="H33" i="24"/>
  <c r="I33" i="24"/>
  <c r="H30" i="24"/>
  <c r="I30" i="24"/>
  <c r="H25" i="24"/>
  <c r="I25" i="24"/>
  <c r="G25" i="24"/>
  <c r="H20" i="24"/>
  <c r="I20" i="24"/>
  <c r="I279" i="24"/>
  <c r="J22" i="25" l="1"/>
  <c r="J21" i="25" s="1"/>
  <c r="J20" i="25"/>
  <c r="G33" i="24" l="1"/>
  <c r="G30" i="24"/>
  <c r="F164" i="1" l="1"/>
  <c r="H145" i="3" l="1"/>
  <c r="G145" i="3"/>
  <c r="F145" i="3"/>
  <c r="I55" i="24"/>
  <c r="H55" i="24"/>
  <c r="G55" i="24"/>
  <c r="H55" i="1"/>
  <c r="G55" i="1"/>
  <c r="F55" i="1"/>
  <c r="G40" i="3" l="1"/>
  <c r="G39" i="3" s="1"/>
  <c r="H40" i="3"/>
  <c r="H39" i="3" s="1"/>
  <c r="F40" i="3"/>
  <c r="F39" i="3" s="1"/>
  <c r="G37" i="3"/>
  <c r="G36" i="3" s="1"/>
  <c r="H37" i="3"/>
  <c r="H36" i="3" s="1"/>
  <c r="F37" i="3"/>
  <c r="F36" i="3" s="1"/>
  <c r="H160" i="24"/>
  <c r="H159" i="24" s="1"/>
  <c r="I160" i="24"/>
  <c r="I159" i="24" s="1"/>
  <c r="G160" i="24"/>
  <c r="G159" i="24" s="1"/>
  <c r="H163" i="24"/>
  <c r="H162" i="24" s="1"/>
  <c r="I163" i="24"/>
  <c r="I162" i="24" s="1"/>
  <c r="G163" i="24"/>
  <c r="G162" i="24" s="1"/>
  <c r="G164" i="1" l="1"/>
  <c r="G163" i="1" s="1"/>
  <c r="H164" i="1"/>
  <c r="H163" i="1" s="1"/>
  <c r="F163" i="1"/>
  <c r="G47" i="3" l="1"/>
  <c r="H47" i="3"/>
  <c r="F47" i="3"/>
  <c r="H188" i="24"/>
  <c r="I188" i="24"/>
  <c r="G188" i="24"/>
  <c r="G189" i="1"/>
  <c r="H189" i="1"/>
  <c r="F189" i="1"/>
  <c r="I280" i="24" l="1"/>
  <c r="H280" i="24"/>
  <c r="G280" i="24"/>
  <c r="I213" i="3"/>
  <c r="K160" i="3"/>
  <c r="K161" i="3"/>
  <c r="H160" i="3"/>
  <c r="G160" i="3"/>
  <c r="F160" i="3"/>
  <c r="H312" i="1" l="1"/>
  <c r="G312" i="1"/>
  <c r="F312" i="1"/>
  <c r="H103" i="1" l="1"/>
  <c r="G103" i="1"/>
  <c r="G102" i="1" s="1"/>
  <c r="F103" i="1"/>
  <c r="F102" i="1" s="1"/>
  <c r="L27" i="25" l="1"/>
  <c r="K27" i="25"/>
  <c r="J27" i="25"/>
  <c r="L21" i="25"/>
  <c r="K21" i="25"/>
  <c r="L19" i="25"/>
  <c r="K19" i="25"/>
  <c r="J19" i="25"/>
  <c r="L13" i="25"/>
  <c r="K13" i="25"/>
  <c r="J13" i="25"/>
  <c r="L11" i="25"/>
  <c r="K11" i="25"/>
  <c r="J11" i="25"/>
  <c r="J10" i="25" s="1"/>
  <c r="H111" i="24" l="1"/>
  <c r="H110" i="24" s="1"/>
  <c r="I111" i="24"/>
  <c r="I110" i="24" s="1"/>
  <c r="G111" i="24"/>
  <c r="G110" i="24" s="1"/>
  <c r="H100" i="24"/>
  <c r="H99" i="24" s="1"/>
  <c r="I100" i="24"/>
  <c r="I99" i="24" s="1"/>
  <c r="G100" i="24"/>
  <c r="G99" i="24" s="1"/>
  <c r="G26" i="3"/>
  <c r="G25" i="3" s="1"/>
  <c r="H26" i="3"/>
  <c r="H25" i="3" s="1"/>
  <c r="F26" i="3"/>
  <c r="F25" i="3" s="1"/>
  <c r="G15" i="3"/>
  <c r="G14" i="3" s="1"/>
  <c r="H15" i="3"/>
  <c r="H14" i="3" s="1"/>
  <c r="F15" i="3"/>
  <c r="F14" i="3" s="1"/>
  <c r="G100" i="1" l="1"/>
  <c r="G99" i="1" s="1"/>
  <c r="H100" i="1"/>
  <c r="H99" i="1" s="1"/>
  <c r="F100" i="1"/>
  <c r="F99" i="1" s="1"/>
  <c r="K13" i="3"/>
  <c r="K17" i="3"/>
  <c r="K18" i="3"/>
  <c r="K19" i="3"/>
  <c r="K20" i="3"/>
  <c r="K21" i="3"/>
  <c r="K22" i="3"/>
  <c r="K23" i="3"/>
  <c r="K24" i="3"/>
  <c r="K28" i="3"/>
  <c r="K29" i="3"/>
  <c r="K30" i="3"/>
  <c r="K31" i="3"/>
  <c r="K32" i="3"/>
  <c r="K33" i="3"/>
  <c r="K34" i="3"/>
  <c r="K35" i="3"/>
  <c r="K42" i="3"/>
  <c r="K43" i="3"/>
  <c r="K44" i="3"/>
  <c r="K45" i="3"/>
  <c r="K46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H240" i="24" l="1"/>
  <c r="H239" i="24" s="1"/>
  <c r="I240" i="24"/>
  <c r="I239" i="24" s="1"/>
  <c r="G240" i="24"/>
  <c r="G239" i="24" s="1"/>
  <c r="H208" i="24"/>
  <c r="H207" i="24" s="1"/>
  <c r="I208" i="24"/>
  <c r="I207" i="24" s="1"/>
  <c r="G208" i="24"/>
  <c r="G207" i="24" s="1"/>
  <c r="G205" i="24"/>
  <c r="G73" i="3"/>
  <c r="G72" i="3" s="1"/>
  <c r="H73" i="3"/>
  <c r="H72" i="3" s="1"/>
  <c r="F73" i="3"/>
  <c r="F72" i="3" s="1"/>
  <c r="F66" i="3"/>
  <c r="G203" i="3"/>
  <c r="H203" i="3"/>
  <c r="F203" i="3"/>
  <c r="G240" i="1" l="1"/>
  <c r="G239" i="1" s="1"/>
  <c r="H240" i="1"/>
  <c r="H239" i="1" s="1"/>
  <c r="F240" i="1"/>
  <c r="F239" i="1" s="1"/>
  <c r="G208" i="1"/>
  <c r="H208" i="1"/>
  <c r="F208" i="1"/>
  <c r="G194" i="3" l="1"/>
  <c r="G193" i="3" s="1"/>
  <c r="H194" i="3"/>
  <c r="H193" i="3" s="1"/>
  <c r="F194" i="3"/>
  <c r="F193" i="3" s="1"/>
  <c r="H261" i="24"/>
  <c r="I261" i="24"/>
  <c r="G261" i="24"/>
  <c r="H263" i="24"/>
  <c r="I263" i="24"/>
  <c r="G263" i="24"/>
  <c r="H255" i="24"/>
  <c r="I255" i="24"/>
  <c r="H257" i="24"/>
  <c r="I257" i="24"/>
  <c r="G257" i="24"/>
  <c r="G255" i="24"/>
  <c r="G185" i="3"/>
  <c r="G184" i="3" s="1"/>
  <c r="G179" i="3" s="1"/>
  <c r="H185" i="3"/>
  <c r="H184" i="3" s="1"/>
  <c r="H179" i="3" s="1"/>
  <c r="F185" i="3"/>
  <c r="F184" i="3" s="1"/>
  <c r="F179" i="3" s="1"/>
  <c r="H213" i="24"/>
  <c r="I213" i="24"/>
  <c r="G213" i="24"/>
  <c r="G208" i="3"/>
  <c r="H208" i="3"/>
  <c r="F208" i="3"/>
  <c r="H157" i="24"/>
  <c r="I157" i="24"/>
  <c r="G157" i="24"/>
  <c r="G34" i="3"/>
  <c r="H34" i="3"/>
  <c r="F34" i="3"/>
  <c r="K12" i="3"/>
  <c r="I260" i="24" l="1"/>
  <c r="I259" i="24" s="1"/>
  <c r="H260" i="24"/>
  <c r="H259" i="24" s="1"/>
  <c r="G260" i="24"/>
  <c r="G259" i="24" s="1"/>
  <c r="G254" i="24"/>
  <c r="G253" i="24" s="1"/>
  <c r="I254" i="24"/>
  <c r="I253" i="24" s="1"/>
  <c r="I252" i="24" s="1"/>
  <c r="H254" i="24"/>
  <c r="H253" i="24" s="1"/>
  <c r="H252" i="24" l="1"/>
  <c r="G252" i="24"/>
  <c r="F283" i="1"/>
  <c r="F282" i="1" s="1"/>
  <c r="F281" i="1" s="1"/>
  <c r="F285" i="1"/>
  <c r="F289" i="1"/>
  <c r="F288" i="1" s="1"/>
  <c r="F287" i="1" s="1"/>
  <c r="F280" i="1" l="1"/>
  <c r="F213" i="1"/>
  <c r="F158" i="1"/>
  <c r="H278" i="24" l="1"/>
  <c r="I278" i="24"/>
  <c r="G278" i="24"/>
  <c r="H276" i="24"/>
  <c r="I276" i="24"/>
  <c r="G276" i="24"/>
  <c r="H268" i="24"/>
  <c r="I268" i="24"/>
  <c r="G268" i="24"/>
  <c r="H270" i="24"/>
  <c r="I270" i="24"/>
  <c r="G270" i="24"/>
  <c r="H243" i="24"/>
  <c r="H242" i="24" s="1"/>
  <c r="I243" i="24"/>
  <c r="I242" i="24" s="1"/>
  <c r="G243" i="24"/>
  <c r="G242" i="24" s="1"/>
  <c r="H233" i="24"/>
  <c r="I233" i="24"/>
  <c r="G233" i="24"/>
  <c r="H235" i="24"/>
  <c r="I235" i="24"/>
  <c r="G235" i="24"/>
  <c r="H237" i="24"/>
  <c r="I237" i="24"/>
  <c r="G237" i="24"/>
  <c r="H218" i="24"/>
  <c r="I218" i="24"/>
  <c r="G218" i="24"/>
  <c r="H220" i="24"/>
  <c r="I220" i="24"/>
  <c r="G220" i="24"/>
  <c r="H202" i="24"/>
  <c r="I202" i="24"/>
  <c r="H205" i="24"/>
  <c r="H204" i="24" s="1"/>
  <c r="I205" i="24"/>
  <c r="I204" i="24" s="1"/>
  <c r="G204" i="24"/>
  <c r="H211" i="24"/>
  <c r="H210" i="24" s="1"/>
  <c r="I211" i="24"/>
  <c r="I210" i="24" s="1"/>
  <c r="G211" i="24"/>
  <c r="G210" i="24" s="1"/>
  <c r="H174" i="24"/>
  <c r="I174" i="24"/>
  <c r="G174" i="24"/>
  <c r="H172" i="24"/>
  <c r="I172" i="24"/>
  <c r="G172" i="24"/>
  <c r="H169" i="24"/>
  <c r="I169" i="24"/>
  <c r="G169" i="24"/>
  <c r="H167" i="24"/>
  <c r="I167" i="24"/>
  <c r="G167" i="24"/>
  <c r="H133" i="24"/>
  <c r="H132" i="24" s="1"/>
  <c r="I133" i="24"/>
  <c r="I132" i="24" s="1"/>
  <c r="G133" i="24"/>
  <c r="H135" i="24"/>
  <c r="I135" i="24"/>
  <c r="G136" i="24"/>
  <c r="G135" i="24" s="1"/>
  <c r="H139" i="24"/>
  <c r="H138" i="24" s="1"/>
  <c r="I139" i="24"/>
  <c r="I138" i="24" s="1"/>
  <c r="G139" i="24"/>
  <c r="G138" i="24" s="1"/>
  <c r="H142" i="24"/>
  <c r="H141" i="24" s="1"/>
  <c r="I142" i="24"/>
  <c r="I141" i="24" s="1"/>
  <c r="G142" i="24"/>
  <c r="G141" i="24" s="1"/>
  <c r="H122" i="24"/>
  <c r="H121" i="24" s="1"/>
  <c r="I122" i="24"/>
  <c r="I121" i="24" s="1"/>
  <c r="G122" i="24"/>
  <c r="G121" i="24" s="1"/>
  <c r="H19" i="24"/>
  <c r="I19" i="24"/>
  <c r="G19" i="24"/>
  <c r="H21" i="24"/>
  <c r="I21" i="24"/>
  <c r="G21" i="24"/>
  <c r="H24" i="24"/>
  <c r="H23" i="24" s="1"/>
  <c r="I24" i="24"/>
  <c r="I23" i="24" s="1"/>
  <c r="G24" i="24"/>
  <c r="G23" i="24" s="1"/>
  <c r="G134" i="3"/>
  <c r="G133" i="3" s="1"/>
  <c r="H134" i="3"/>
  <c r="H133" i="3" s="1"/>
  <c r="F134" i="3"/>
  <c r="F133" i="3" s="1"/>
  <c r="G201" i="3"/>
  <c r="G200" i="3" s="1"/>
  <c r="H201" i="3"/>
  <c r="H200" i="3" s="1"/>
  <c r="F201" i="3"/>
  <c r="F200" i="3" s="1"/>
  <c r="G188" i="3"/>
  <c r="H188" i="3"/>
  <c r="F188" i="3"/>
  <c r="G190" i="3"/>
  <c r="H190" i="3"/>
  <c r="F190" i="3"/>
  <c r="G177" i="3"/>
  <c r="G176" i="3" s="1"/>
  <c r="H177" i="3"/>
  <c r="H176" i="3" s="1"/>
  <c r="F177" i="3"/>
  <c r="F176" i="3" s="1"/>
  <c r="F173" i="3"/>
  <c r="G168" i="3"/>
  <c r="H168" i="3"/>
  <c r="F168" i="3"/>
  <c r="G165" i="3"/>
  <c r="H165" i="3"/>
  <c r="F165" i="3"/>
  <c r="F158" i="3"/>
  <c r="H137" i="3"/>
  <c r="H136" i="3" s="1"/>
  <c r="G137" i="3"/>
  <c r="G136" i="3" s="1"/>
  <c r="F137" i="3"/>
  <c r="F136" i="3" s="1"/>
  <c r="G105" i="3"/>
  <c r="G104" i="3" s="1"/>
  <c r="H105" i="3"/>
  <c r="H104" i="3" s="1"/>
  <c r="F105" i="3"/>
  <c r="F104" i="3" s="1"/>
  <c r="G102" i="3"/>
  <c r="G101" i="3" s="1"/>
  <c r="H102" i="3"/>
  <c r="H101" i="3" s="1"/>
  <c r="F102" i="3"/>
  <c r="F101" i="3" s="1"/>
  <c r="G96" i="3"/>
  <c r="G95" i="3" s="1"/>
  <c r="H96" i="3"/>
  <c r="H95" i="3" s="1"/>
  <c r="F96" i="3"/>
  <c r="F95" i="3" s="1"/>
  <c r="G86" i="3"/>
  <c r="H86" i="3"/>
  <c r="F86" i="3"/>
  <c r="G82" i="3"/>
  <c r="H82" i="3"/>
  <c r="F82" i="3"/>
  <c r="G30" i="3"/>
  <c r="H30" i="3"/>
  <c r="F30" i="3"/>
  <c r="G32" i="3"/>
  <c r="H32" i="3"/>
  <c r="F32" i="3"/>
  <c r="G310" i="1"/>
  <c r="H310" i="1"/>
  <c r="F310" i="1"/>
  <c r="G308" i="1"/>
  <c r="H308" i="1"/>
  <c r="F308" i="1"/>
  <c r="G296" i="1"/>
  <c r="H296" i="1"/>
  <c r="G298" i="1"/>
  <c r="H298" i="1"/>
  <c r="F298" i="1"/>
  <c r="F296" i="1"/>
  <c r="G218" i="1"/>
  <c r="H218" i="1"/>
  <c r="F218" i="1"/>
  <c r="G211" i="1"/>
  <c r="H211" i="1"/>
  <c r="F211" i="1"/>
  <c r="F210" i="1" s="1"/>
  <c r="F206" i="1"/>
  <c r="F205" i="1" s="1"/>
  <c r="G168" i="1"/>
  <c r="H168" i="1"/>
  <c r="F168" i="1"/>
  <c r="G170" i="1"/>
  <c r="H170" i="1"/>
  <c r="F170" i="1"/>
  <c r="G176" i="1"/>
  <c r="H176" i="1"/>
  <c r="F176" i="1"/>
  <c r="G178" i="1"/>
  <c r="H178" i="1"/>
  <c r="F178" i="1"/>
  <c r="G161" i="1"/>
  <c r="G160" i="1" s="1"/>
  <c r="H161" i="1"/>
  <c r="H160" i="1" s="1"/>
  <c r="F161" i="1"/>
  <c r="F160" i="1" s="1"/>
  <c r="G133" i="1"/>
  <c r="G132" i="1" s="1"/>
  <c r="H133" i="1"/>
  <c r="H132" i="1" s="1"/>
  <c r="F133" i="1"/>
  <c r="F132" i="1" s="1"/>
  <c r="G136" i="1"/>
  <c r="H136" i="1"/>
  <c r="F136" i="1"/>
  <c r="G139" i="1"/>
  <c r="G138" i="1" s="1"/>
  <c r="H139" i="1"/>
  <c r="H138" i="1" s="1"/>
  <c r="F139" i="1"/>
  <c r="F138" i="1" s="1"/>
  <c r="G142" i="1"/>
  <c r="G141" i="1" s="1"/>
  <c r="H142" i="1"/>
  <c r="H141" i="1" s="1"/>
  <c r="F142" i="1"/>
  <c r="F141" i="1" s="1"/>
  <c r="F148" i="1"/>
  <c r="F147" i="1" s="1"/>
  <c r="G148" i="1"/>
  <c r="G147" i="1" s="1"/>
  <c r="H148" i="1"/>
  <c r="H147" i="1" s="1"/>
  <c r="G24" i="1"/>
  <c r="G23" i="1" s="1"/>
  <c r="H24" i="1"/>
  <c r="H23" i="1" s="1"/>
  <c r="F24" i="1"/>
  <c r="F23" i="1" s="1"/>
  <c r="G21" i="1"/>
  <c r="H21" i="1"/>
  <c r="F21" i="1"/>
  <c r="G19" i="1"/>
  <c r="H19" i="1"/>
  <c r="F19" i="1"/>
  <c r="F135" i="1" l="1"/>
  <c r="F100" i="3"/>
  <c r="F99" i="3" s="1"/>
  <c r="F98" i="3" s="1"/>
  <c r="F94" i="3" s="1"/>
  <c r="H135" i="1"/>
  <c r="H100" i="3"/>
  <c r="H99" i="3" s="1"/>
  <c r="H98" i="3" s="1"/>
  <c r="H94" i="3" s="1"/>
  <c r="G135" i="1"/>
  <c r="G131" i="1" s="1"/>
  <c r="G130" i="1" s="1"/>
  <c r="G100" i="3"/>
  <c r="G99" i="3" s="1"/>
  <c r="G98" i="3" s="1"/>
  <c r="G94" i="3" s="1"/>
  <c r="F204" i="1"/>
  <c r="H275" i="24"/>
  <c r="H307" i="1"/>
  <c r="H306" i="1" s="1"/>
  <c r="H305" i="1" s="1"/>
  <c r="H304" i="1" s="1"/>
  <c r="G307" i="1"/>
  <c r="F175" i="1"/>
  <c r="F307" i="1"/>
  <c r="F306" i="1" s="1"/>
  <c r="F305" i="1" s="1"/>
  <c r="F304" i="1" s="1"/>
  <c r="F29" i="3"/>
  <c r="F28" i="3" s="1"/>
  <c r="I275" i="24"/>
  <c r="I274" i="24" s="1"/>
  <c r="I273" i="24" s="1"/>
  <c r="I272" i="24" s="1"/>
  <c r="G275" i="24"/>
  <c r="G274" i="24" s="1"/>
  <c r="G273" i="24" s="1"/>
  <c r="G272" i="24" s="1"/>
  <c r="G232" i="24"/>
  <c r="F187" i="3"/>
  <c r="G203" i="24"/>
  <c r="G202" i="24" s="1"/>
  <c r="H187" i="3"/>
  <c r="G187" i="3"/>
  <c r="F295" i="1"/>
  <c r="G171" i="24"/>
  <c r="H171" i="24"/>
  <c r="H274" i="24"/>
  <c r="H273" i="24" s="1"/>
  <c r="H272" i="24" s="1"/>
  <c r="G166" i="24"/>
  <c r="H166" i="24"/>
  <c r="H165" i="24" s="1"/>
  <c r="I267" i="24"/>
  <c r="I266" i="24" s="1"/>
  <c r="I265" i="24" s="1"/>
  <c r="I251" i="24" s="1"/>
  <c r="G18" i="24"/>
  <c r="G17" i="24" s="1"/>
  <c r="G16" i="24" s="1"/>
  <c r="G267" i="24"/>
  <c r="G266" i="24" s="1"/>
  <c r="G265" i="24" s="1"/>
  <c r="G251" i="24" s="1"/>
  <c r="H267" i="24"/>
  <c r="H266" i="24" s="1"/>
  <c r="H265" i="24" s="1"/>
  <c r="H251" i="24" s="1"/>
  <c r="H175" i="1"/>
  <c r="G295" i="1"/>
  <c r="H295" i="1"/>
  <c r="G306" i="1"/>
  <c r="G305" i="1" s="1"/>
  <c r="G304" i="1" s="1"/>
  <c r="I217" i="24"/>
  <c r="I216" i="24" s="1"/>
  <c r="I215" i="24" s="1"/>
  <c r="H232" i="24"/>
  <c r="G217" i="24"/>
  <c r="G216" i="24" s="1"/>
  <c r="G215" i="24" s="1"/>
  <c r="H217" i="24"/>
  <c r="H216" i="24" s="1"/>
  <c r="H215" i="24" s="1"/>
  <c r="I232" i="24"/>
  <c r="I166" i="24"/>
  <c r="I171" i="24"/>
  <c r="I18" i="24"/>
  <c r="I17" i="24" s="1"/>
  <c r="I16" i="24" s="1"/>
  <c r="H131" i="24"/>
  <c r="H18" i="24"/>
  <c r="I131" i="24"/>
  <c r="H17" i="24"/>
  <c r="H16" i="24" s="1"/>
  <c r="H29" i="3"/>
  <c r="H28" i="3" s="1"/>
  <c r="G29" i="3"/>
  <c r="G28" i="3" s="1"/>
  <c r="H167" i="1"/>
  <c r="G18" i="1"/>
  <c r="G17" i="1" s="1"/>
  <c r="G16" i="1" s="1"/>
  <c r="G175" i="1"/>
  <c r="F167" i="1"/>
  <c r="F166" i="1" s="1"/>
  <c r="G167" i="1"/>
  <c r="H18" i="1"/>
  <c r="H17" i="1" s="1"/>
  <c r="H16" i="1" s="1"/>
  <c r="H131" i="1"/>
  <c r="H130" i="1" s="1"/>
  <c r="F131" i="1"/>
  <c r="F130" i="1" s="1"/>
  <c r="F18" i="1"/>
  <c r="F17" i="1" s="1"/>
  <c r="F16" i="1" s="1"/>
  <c r="G165" i="24" l="1"/>
  <c r="H166" i="1"/>
  <c r="G166" i="1"/>
  <c r="I165" i="24"/>
  <c r="L10" i="25"/>
  <c r="K10" i="25"/>
  <c r="I286" i="24" l="1"/>
  <c r="I285" i="24" s="1"/>
  <c r="I284" i="24" s="1"/>
  <c r="I283" i="24" s="1"/>
  <c r="I282" i="24" s="1"/>
  <c r="H286" i="24"/>
  <c r="H285" i="24" s="1"/>
  <c r="H284" i="24" s="1"/>
  <c r="H283" i="24" s="1"/>
  <c r="H282" i="24" s="1"/>
  <c r="G286" i="24"/>
  <c r="G285" i="24" s="1"/>
  <c r="G284" i="24" s="1"/>
  <c r="G283" i="24" s="1"/>
  <c r="G282" i="24" s="1"/>
  <c r="G249" i="24"/>
  <c r="G248" i="24" s="1"/>
  <c r="G247" i="24" s="1"/>
  <c r="G246" i="24" s="1"/>
  <c r="G245" i="24" s="1"/>
  <c r="G230" i="24"/>
  <c r="G229" i="24" s="1"/>
  <c r="G224" i="24"/>
  <c r="G223" i="24" s="1"/>
  <c r="G222" i="24" s="1"/>
  <c r="G200" i="24"/>
  <c r="G199" i="24" s="1"/>
  <c r="G198" i="24" s="1"/>
  <c r="G196" i="24"/>
  <c r="G195" i="24" s="1"/>
  <c r="G194" i="24" s="1"/>
  <c r="G192" i="24"/>
  <c r="G191" i="24" s="1"/>
  <c r="G190" i="24" s="1"/>
  <c r="G186" i="24"/>
  <c r="G153" i="24"/>
  <c r="G148" i="24"/>
  <c r="G147" i="24" s="1"/>
  <c r="G146" i="24" s="1"/>
  <c r="G132" i="24"/>
  <c r="G119" i="24"/>
  <c r="G118" i="24" s="1"/>
  <c r="G117" i="24" s="1"/>
  <c r="G115" i="24"/>
  <c r="G114" i="24" s="1"/>
  <c r="G113" i="24" s="1"/>
  <c r="G108" i="24"/>
  <c r="G107" i="24" s="1"/>
  <c r="G106" i="24" s="1"/>
  <c r="G104" i="24"/>
  <c r="G103" i="24" s="1"/>
  <c r="G102" i="24" s="1"/>
  <c r="G94" i="24"/>
  <c r="G93" i="24" s="1"/>
  <c r="G91" i="24"/>
  <c r="G90" i="24" s="1"/>
  <c r="G87" i="24"/>
  <c r="G86" i="24" s="1"/>
  <c r="G84" i="24"/>
  <c r="G83" i="24" s="1"/>
  <c r="G76" i="24"/>
  <c r="G70" i="24"/>
  <c r="G68" i="24"/>
  <c r="G65" i="24"/>
  <c r="G64" i="24" s="1"/>
  <c r="G60" i="24"/>
  <c r="G59" i="24" s="1"/>
  <c r="G58" i="24" s="1"/>
  <c r="G57" i="24" s="1"/>
  <c r="G53" i="24"/>
  <c r="G48" i="24"/>
  <c r="G47" i="24" s="1"/>
  <c r="G46" i="24" s="1"/>
  <c r="G45" i="24" s="1"/>
  <c r="G43" i="24"/>
  <c r="G42" i="24" s="1"/>
  <c r="G40" i="24"/>
  <c r="G39" i="24" s="1"/>
  <c r="G37" i="24"/>
  <c r="G36" i="24" s="1"/>
  <c r="G34" i="24"/>
  <c r="G32" i="24"/>
  <c r="G29" i="24"/>
  <c r="G28" i="24" s="1"/>
  <c r="G14" i="24"/>
  <c r="G13" i="24" s="1"/>
  <c r="G12" i="24" s="1"/>
  <c r="G11" i="24" s="1"/>
  <c r="H249" i="24"/>
  <c r="H248" i="24" s="1"/>
  <c r="H247" i="24" s="1"/>
  <c r="H246" i="24" s="1"/>
  <c r="H245" i="24" s="1"/>
  <c r="H230" i="24"/>
  <c r="H229" i="24" s="1"/>
  <c r="H228" i="24" s="1"/>
  <c r="H227" i="24" s="1"/>
  <c r="H224" i="24"/>
  <c r="H223" i="24" s="1"/>
  <c r="H222" i="24" s="1"/>
  <c r="H200" i="24"/>
  <c r="H199" i="24" s="1"/>
  <c r="H198" i="24" s="1"/>
  <c r="H196" i="24"/>
  <c r="H195" i="24" s="1"/>
  <c r="H194" i="24" s="1"/>
  <c r="H192" i="24"/>
  <c r="H191" i="24" s="1"/>
  <c r="H190" i="24" s="1"/>
  <c r="H186" i="24"/>
  <c r="H153" i="24"/>
  <c r="H148" i="24"/>
  <c r="H147" i="24" s="1"/>
  <c r="H146" i="24" s="1"/>
  <c r="H130" i="24"/>
  <c r="H119" i="24"/>
  <c r="H118" i="24" s="1"/>
  <c r="H117" i="24" s="1"/>
  <c r="H115" i="24"/>
  <c r="H114" i="24" s="1"/>
  <c r="H113" i="24" s="1"/>
  <c r="H108" i="24"/>
  <c r="H107" i="24" s="1"/>
  <c r="H106" i="24" s="1"/>
  <c r="H104" i="24"/>
  <c r="H103" i="24" s="1"/>
  <c r="H102" i="24" s="1"/>
  <c r="H94" i="24"/>
  <c r="H93" i="24" s="1"/>
  <c r="H91" i="24"/>
  <c r="H90" i="24" s="1"/>
  <c r="H87" i="24"/>
  <c r="H86" i="24" s="1"/>
  <c r="H84" i="24"/>
  <c r="H83" i="24" s="1"/>
  <c r="H78" i="24"/>
  <c r="H76" i="24"/>
  <c r="H70" i="24"/>
  <c r="H68" i="24"/>
  <c r="H65" i="24"/>
  <c r="H64" i="24" s="1"/>
  <c r="H60" i="24"/>
  <c r="H59" i="24" s="1"/>
  <c r="H58" i="24" s="1"/>
  <c r="H57" i="24" s="1"/>
  <c r="H53" i="24"/>
  <c r="H52" i="24" s="1"/>
  <c r="H51" i="24" s="1"/>
  <c r="H50" i="24" s="1"/>
  <c r="H48" i="24"/>
  <c r="H47" i="24" s="1"/>
  <c r="H46" i="24" s="1"/>
  <c r="H45" i="24" s="1"/>
  <c r="H43" i="24"/>
  <c r="H42" i="24" s="1"/>
  <c r="H40" i="24"/>
  <c r="H39" i="24" s="1"/>
  <c r="H37" i="24"/>
  <c r="H36" i="24" s="1"/>
  <c r="H34" i="24"/>
  <c r="H32" i="24"/>
  <c r="H29" i="24"/>
  <c r="H28" i="24" s="1"/>
  <c r="H14" i="24"/>
  <c r="H13" i="24" s="1"/>
  <c r="H12" i="24" s="1"/>
  <c r="H11" i="24" s="1"/>
  <c r="H156" i="3"/>
  <c r="G156" i="3"/>
  <c r="F156" i="3"/>
  <c r="F155" i="3" s="1"/>
  <c r="G52" i="24" l="1"/>
  <c r="G51" i="24" s="1"/>
  <c r="G50" i="24" s="1"/>
  <c r="G185" i="24"/>
  <c r="G184" i="24" s="1"/>
  <c r="G183" i="24" s="1"/>
  <c r="G182" i="24" s="1"/>
  <c r="H185" i="24"/>
  <c r="H184" i="24" s="1"/>
  <c r="H183" i="24" s="1"/>
  <c r="G98" i="24"/>
  <c r="G228" i="24"/>
  <c r="G227" i="24" s="1"/>
  <c r="G152" i="24"/>
  <c r="G151" i="24" s="1"/>
  <c r="G150" i="24" s="1"/>
  <c r="H152" i="24"/>
  <c r="G131" i="24"/>
  <c r="G130" i="24" s="1"/>
  <c r="G89" i="24"/>
  <c r="G82" i="24"/>
  <c r="G75" i="24"/>
  <c r="G74" i="24" s="1"/>
  <c r="G73" i="24" s="1"/>
  <c r="H89" i="24"/>
  <c r="H67" i="24"/>
  <c r="H63" i="24" s="1"/>
  <c r="H62" i="24" s="1"/>
  <c r="H75" i="24"/>
  <c r="H74" i="24" s="1"/>
  <c r="H73" i="24" s="1"/>
  <c r="H145" i="24"/>
  <c r="G31" i="24"/>
  <c r="G27" i="24" s="1"/>
  <c r="G26" i="24" s="1"/>
  <c r="H31" i="24"/>
  <c r="H27" i="24" s="1"/>
  <c r="H26" i="24" s="1"/>
  <c r="G67" i="24"/>
  <c r="G63" i="24" s="1"/>
  <c r="G62" i="24" s="1"/>
  <c r="G145" i="24"/>
  <c r="H82" i="24"/>
  <c r="H98" i="24"/>
  <c r="C14" i="14"/>
  <c r="C13" i="14" s="1"/>
  <c r="C12" i="14" s="1"/>
  <c r="D13" i="14"/>
  <c r="D12" i="14" s="1"/>
  <c r="H151" i="24" l="1"/>
  <c r="H150" i="24" s="1"/>
  <c r="G81" i="24"/>
  <c r="G80" i="24" s="1"/>
  <c r="G144" i="24"/>
  <c r="H81" i="24"/>
  <c r="H80" i="24" s="1"/>
  <c r="G10" i="24"/>
  <c r="H10" i="24"/>
  <c r="G226" i="24"/>
  <c r="G97" i="24"/>
  <c r="G96" i="24" s="1"/>
  <c r="H182" i="24"/>
  <c r="H226" i="24"/>
  <c r="H97" i="24"/>
  <c r="H96" i="24" s="1"/>
  <c r="G288" i="24" l="1"/>
  <c r="H144" i="24"/>
  <c r="H288" i="24" s="1"/>
  <c r="H211" i="3"/>
  <c r="H210" i="3" s="1"/>
  <c r="G211" i="3"/>
  <c r="G210" i="3" s="1"/>
  <c r="F211" i="3"/>
  <c r="F210" i="3" s="1"/>
  <c r="F206" i="3"/>
  <c r="F205" i="3" s="1"/>
  <c r="F171" i="3"/>
  <c r="F170" i="3" s="1"/>
  <c r="F167" i="3"/>
  <c r="F163" i="3"/>
  <c r="F162" i="3" s="1"/>
  <c r="F153" i="3"/>
  <c r="F152" i="3" s="1"/>
  <c r="F150" i="3"/>
  <c r="F148" i="3"/>
  <c r="F147" i="3" s="1"/>
  <c r="F143" i="3"/>
  <c r="F142" i="3" s="1"/>
  <c r="F140" i="3"/>
  <c r="F139" i="3" s="1"/>
  <c r="F125" i="3"/>
  <c r="F123" i="3"/>
  <c r="F120" i="3"/>
  <c r="F119" i="3" s="1"/>
  <c r="F117" i="3"/>
  <c r="F116" i="3" s="1"/>
  <c r="F109" i="3"/>
  <c r="F108" i="3" s="1"/>
  <c r="F92" i="3"/>
  <c r="F91" i="3" s="1"/>
  <c r="F90" i="3" s="1"/>
  <c r="F88" i="3"/>
  <c r="F80" i="3"/>
  <c r="F76" i="3"/>
  <c r="F75" i="3" s="1"/>
  <c r="F70" i="3"/>
  <c r="F68" i="3"/>
  <c r="F63" i="3"/>
  <c r="F62" i="3" s="1"/>
  <c r="F59" i="3"/>
  <c r="F58" i="3" s="1"/>
  <c r="F57" i="3" s="1"/>
  <c r="F55" i="3"/>
  <c r="F54" i="3" s="1"/>
  <c r="F53" i="3" s="1"/>
  <c r="F51" i="3"/>
  <c r="F50" i="3" s="1"/>
  <c r="F49" i="3" s="1"/>
  <c r="F45" i="3"/>
  <c r="F23" i="3"/>
  <c r="F22" i="3" s="1"/>
  <c r="F21" i="3" s="1"/>
  <c r="F19" i="3"/>
  <c r="F18" i="3" s="1"/>
  <c r="F17" i="3" s="1"/>
  <c r="F11" i="3"/>
  <c r="F10" i="3" s="1"/>
  <c r="F9" i="3" s="1"/>
  <c r="G206" i="3"/>
  <c r="G205" i="3" s="1"/>
  <c r="G173" i="3"/>
  <c r="G172" i="3" s="1"/>
  <c r="G171" i="3" s="1"/>
  <c r="G170" i="3" s="1"/>
  <c r="G167" i="3"/>
  <c r="G163" i="3"/>
  <c r="G162" i="3" s="1"/>
  <c r="G158" i="3"/>
  <c r="G155" i="3" s="1"/>
  <c r="G153" i="3"/>
  <c r="G152" i="3" s="1"/>
  <c r="G150" i="3"/>
  <c r="G148" i="3"/>
  <c r="G147" i="3" s="1"/>
  <c r="G143" i="3"/>
  <c r="G142" i="3" s="1"/>
  <c r="G140" i="3"/>
  <c r="G139" i="3" s="1"/>
  <c r="G125" i="3"/>
  <c r="G123" i="3"/>
  <c r="G120" i="3"/>
  <c r="G119" i="3" s="1"/>
  <c r="G117" i="3"/>
  <c r="G116" i="3" s="1"/>
  <c r="G111" i="3"/>
  <c r="G109" i="3"/>
  <c r="G108" i="3" s="1"/>
  <c r="G92" i="3"/>
  <c r="G91" i="3" s="1"/>
  <c r="G90" i="3" s="1"/>
  <c r="G88" i="3"/>
  <c r="G80" i="3"/>
  <c r="G76" i="3"/>
  <c r="G75" i="3" s="1"/>
  <c r="G70" i="3"/>
  <c r="G68" i="3"/>
  <c r="G66" i="3"/>
  <c r="G63" i="3"/>
  <c r="G62" i="3" s="1"/>
  <c r="G59" i="3"/>
  <c r="G58" i="3" s="1"/>
  <c r="G57" i="3" s="1"/>
  <c r="G55" i="3"/>
  <c r="G54" i="3" s="1"/>
  <c r="G53" i="3" s="1"/>
  <c r="G51" i="3"/>
  <c r="G50" i="3" s="1"/>
  <c r="G49" i="3" s="1"/>
  <c r="G45" i="3"/>
  <c r="G23" i="3"/>
  <c r="G22" i="3" s="1"/>
  <c r="G21" i="3" s="1"/>
  <c r="G19" i="3"/>
  <c r="G18" i="3" s="1"/>
  <c r="G17" i="3" s="1"/>
  <c r="G11" i="3"/>
  <c r="G10" i="3" s="1"/>
  <c r="G9" i="3" s="1"/>
  <c r="G9" i="24" l="1"/>
  <c r="G291" i="24"/>
  <c r="H9" i="24"/>
  <c r="H291" i="24"/>
  <c r="G13" i="3"/>
  <c r="G44" i="3"/>
  <c r="G43" i="3" s="1"/>
  <c r="G42" i="3" s="1"/>
  <c r="F13" i="3"/>
  <c r="F44" i="3"/>
  <c r="F43" i="3" s="1"/>
  <c r="F42" i="3" s="1"/>
  <c r="F65" i="3"/>
  <c r="F61" i="3" s="1"/>
  <c r="F122" i="3"/>
  <c r="F107" i="3" s="1"/>
  <c r="G85" i="3"/>
  <c r="G84" i="3" s="1"/>
  <c r="F85" i="3"/>
  <c r="F84" i="3" s="1"/>
  <c r="F79" i="3"/>
  <c r="F78" i="3" s="1"/>
  <c r="G79" i="3"/>
  <c r="G78" i="3" s="1"/>
  <c r="G65" i="3"/>
  <c r="G61" i="3" s="1"/>
  <c r="G122" i="3"/>
  <c r="G107" i="3" s="1"/>
  <c r="H92" i="3"/>
  <c r="H91" i="3" s="1"/>
  <c r="H90" i="3" s="1"/>
  <c r="H23" i="3"/>
  <c r="H22" i="3" s="1"/>
  <c r="H21" i="3" s="1"/>
  <c r="H19" i="3"/>
  <c r="H18" i="3" s="1"/>
  <c r="H17" i="3" s="1"/>
  <c r="F318" i="1"/>
  <c r="F317" i="1" s="1"/>
  <c r="F316" i="1" s="1"/>
  <c r="F315" i="1" s="1"/>
  <c r="F314" i="1" s="1"/>
  <c r="F302" i="1"/>
  <c r="F301" i="1" s="1"/>
  <c r="F300" i="1" s="1"/>
  <c r="F294" i="1"/>
  <c r="F277" i="1"/>
  <c r="F276" i="1" s="1"/>
  <c r="F275" i="1" s="1"/>
  <c r="F274" i="1" s="1"/>
  <c r="F273" i="1" s="1"/>
  <c r="F271" i="1"/>
  <c r="F269" i="1"/>
  <c r="F266" i="1"/>
  <c r="F264" i="1"/>
  <c r="F261" i="1"/>
  <c r="F259" i="1"/>
  <c r="F257" i="1"/>
  <c r="F254" i="1"/>
  <c r="F253" i="1" s="1"/>
  <c r="F250" i="1"/>
  <c r="F248" i="1"/>
  <c r="F245" i="1"/>
  <c r="F243" i="1"/>
  <c r="F237" i="1"/>
  <c r="F235" i="1"/>
  <c r="F233" i="1"/>
  <c r="F232" i="1" s="1"/>
  <c r="F230" i="1"/>
  <c r="F229" i="1" s="1"/>
  <c r="F224" i="1"/>
  <c r="F223" i="1" s="1"/>
  <c r="F222" i="1" s="1"/>
  <c r="F220" i="1"/>
  <c r="F201" i="1"/>
  <c r="F200" i="1" s="1"/>
  <c r="F199" i="1" s="1"/>
  <c r="F197" i="1"/>
  <c r="F196" i="1" s="1"/>
  <c r="F195" i="1" s="1"/>
  <c r="F193" i="1"/>
  <c r="F192" i="1" s="1"/>
  <c r="F191" i="1" s="1"/>
  <c r="F187" i="1"/>
  <c r="F156" i="1"/>
  <c r="F155" i="1" s="1"/>
  <c r="F154" i="1" s="1"/>
  <c r="F151" i="1"/>
  <c r="F119" i="1"/>
  <c r="F118" i="1" s="1"/>
  <c r="F117" i="1" s="1"/>
  <c r="F115" i="1"/>
  <c r="F114" i="1" s="1"/>
  <c r="F113" i="1" s="1"/>
  <c r="F111" i="1"/>
  <c r="F110" i="1" s="1"/>
  <c r="F109" i="1" s="1"/>
  <c r="F107" i="1"/>
  <c r="F106" i="1" s="1"/>
  <c r="F105" i="1" s="1"/>
  <c r="F98" i="1" s="1"/>
  <c r="F94" i="1"/>
  <c r="F93" i="1" s="1"/>
  <c r="F91" i="1"/>
  <c r="F90" i="1" s="1"/>
  <c r="F87" i="1"/>
  <c r="F86" i="1" s="1"/>
  <c r="F84" i="1"/>
  <c r="F83" i="1" s="1"/>
  <c r="F78" i="1"/>
  <c r="F76" i="1"/>
  <c r="F70" i="1"/>
  <c r="F68" i="1"/>
  <c r="F65" i="1"/>
  <c r="F64" i="1" s="1"/>
  <c r="F60" i="1"/>
  <c r="F59" i="1" s="1"/>
  <c r="F58" i="1" s="1"/>
  <c r="F57" i="1" s="1"/>
  <c r="F53" i="1"/>
  <c r="F48" i="1"/>
  <c r="F47" i="1" s="1"/>
  <c r="F46" i="1" s="1"/>
  <c r="F45" i="1" s="1"/>
  <c r="F43" i="1"/>
  <c r="F42" i="1" s="1"/>
  <c r="F40" i="1"/>
  <c r="F39" i="1" s="1"/>
  <c r="F37" i="1"/>
  <c r="F36" i="1" s="1"/>
  <c r="F34" i="1"/>
  <c r="F32" i="1"/>
  <c r="F29" i="1"/>
  <c r="F28" i="1" s="1"/>
  <c r="F14" i="1"/>
  <c r="F13" i="1" s="1"/>
  <c r="F12" i="1" s="1"/>
  <c r="F11" i="1" s="1"/>
  <c r="G318" i="1"/>
  <c r="G317" i="1" s="1"/>
  <c r="G316" i="1" s="1"/>
  <c r="G315" i="1" s="1"/>
  <c r="G314" i="1" s="1"/>
  <c r="G302" i="1"/>
  <c r="G301" i="1" s="1"/>
  <c r="G300" i="1" s="1"/>
  <c r="G294" i="1"/>
  <c r="G277" i="1"/>
  <c r="G276" i="1" s="1"/>
  <c r="G275" i="1" s="1"/>
  <c r="G271" i="1"/>
  <c r="G269" i="1"/>
  <c r="G266" i="1"/>
  <c r="G264" i="1"/>
  <c r="G261" i="1"/>
  <c r="G259" i="1"/>
  <c r="G257" i="1"/>
  <c r="G254" i="1"/>
  <c r="G253" i="1" s="1"/>
  <c r="G250" i="1"/>
  <c r="G248" i="1"/>
  <c r="G245" i="1"/>
  <c r="G243" i="1"/>
  <c r="G237" i="1"/>
  <c r="G235" i="1"/>
  <c r="G233" i="1"/>
  <c r="G230" i="1"/>
  <c r="G229" i="1" s="1"/>
  <c r="G224" i="1"/>
  <c r="G223" i="1" s="1"/>
  <c r="G222" i="1" s="1"/>
  <c r="G220" i="1"/>
  <c r="G210" i="1"/>
  <c r="G207" i="1" s="1"/>
  <c r="G206" i="1" s="1"/>
  <c r="G205" i="1" s="1"/>
  <c r="G204" i="1" s="1"/>
  <c r="G203" i="1" s="1"/>
  <c r="G201" i="1"/>
  <c r="G200" i="1" s="1"/>
  <c r="G199" i="1" s="1"/>
  <c r="G197" i="1"/>
  <c r="G196" i="1" s="1"/>
  <c r="G195" i="1" s="1"/>
  <c r="G193" i="1"/>
  <c r="G192" i="1" s="1"/>
  <c r="G191" i="1" s="1"/>
  <c r="G187" i="1"/>
  <c r="G156" i="1"/>
  <c r="G155" i="1" s="1"/>
  <c r="G154" i="1" s="1"/>
  <c r="G151" i="1"/>
  <c r="G119" i="1"/>
  <c r="G118" i="1" s="1"/>
  <c r="G117" i="1" s="1"/>
  <c r="G115" i="1"/>
  <c r="G114" i="1" s="1"/>
  <c r="G113" i="1" s="1"/>
  <c r="G111" i="1"/>
  <c r="G110" i="1" s="1"/>
  <c r="G109" i="1" s="1"/>
  <c r="G107" i="1"/>
  <c r="G106" i="1" s="1"/>
  <c r="G105" i="1" s="1"/>
  <c r="G98" i="1" s="1"/>
  <c r="G94" i="1"/>
  <c r="G93" i="1" s="1"/>
  <c r="G91" i="1"/>
  <c r="G90" i="1" s="1"/>
  <c r="G87" i="1"/>
  <c r="G86" i="1" s="1"/>
  <c r="G84" i="1"/>
  <c r="G83" i="1" s="1"/>
  <c r="G76" i="1"/>
  <c r="G70" i="1"/>
  <c r="G68" i="1"/>
  <c r="G65" i="1"/>
  <c r="G64" i="1" s="1"/>
  <c r="G60" i="1"/>
  <c r="G59" i="1" s="1"/>
  <c r="G58" i="1" s="1"/>
  <c r="G57" i="1" s="1"/>
  <c r="G53" i="1"/>
  <c r="G52" i="1" s="1"/>
  <c r="G51" i="1" s="1"/>
  <c r="G50" i="1" s="1"/>
  <c r="G48" i="1"/>
  <c r="G47" i="1" s="1"/>
  <c r="G46" i="1" s="1"/>
  <c r="G43" i="1"/>
  <c r="G42" i="1" s="1"/>
  <c r="G40" i="1"/>
  <c r="G39" i="1" s="1"/>
  <c r="G37" i="1"/>
  <c r="G36" i="1" s="1"/>
  <c r="G34" i="1"/>
  <c r="G32" i="1"/>
  <c r="G29" i="1"/>
  <c r="G28" i="1" s="1"/>
  <c r="G14" i="1"/>
  <c r="G13" i="1" s="1"/>
  <c r="G12" i="1" s="1"/>
  <c r="G11" i="1" s="1"/>
  <c r="F213" i="3" l="1"/>
  <c r="G274" i="1"/>
  <c r="G273" i="1" s="1"/>
  <c r="F52" i="1"/>
  <c r="F51" i="1" s="1"/>
  <c r="F50" i="1" s="1"/>
  <c r="G186" i="1"/>
  <c r="G185" i="1" s="1"/>
  <c r="G184" i="1" s="1"/>
  <c r="F186" i="1"/>
  <c r="F185" i="1" s="1"/>
  <c r="F184" i="1" s="1"/>
  <c r="H13" i="3"/>
  <c r="F97" i="1"/>
  <c r="F96" i="1" s="1"/>
  <c r="G97" i="1"/>
  <c r="G96" i="1" s="1"/>
  <c r="G213" i="3"/>
  <c r="G216" i="3" s="1"/>
  <c r="F203" i="1"/>
  <c r="F82" i="1"/>
  <c r="G217" i="1"/>
  <c r="G216" i="1" s="1"/>
  <c r="G215" i="1" s="1"/>
  <c r="F217" i="1"/>
  <c r="F216" i="1" s="1"/>
  <c r="F215" i="1" s="1"/>
  <c r="F153" i="1"/>
  <c r="G153" i="1"/>
  <c r="G268" i="1"/>
  <c r="F242" i="1"/>
  <c r="F247" i="1"/>
  <c r="F263" i="1"/>
  <c r="F268" i="1"/>
  <c r="G150" i="1"/>
  <c r="F150" i="1"/>
  <c r="F146" i="1" s="1"/>
  <c r="F145" i="1" s="1"/>
  <c r="F89" i="1"/>
  <c r="F81" i="1" s="1"/>
  <c r="F80" i="1" s="1"/>
  <c r="G232" i="1"/>
  <c r="G89" i="1"/>
  <c r="F75" i="1"/>
  <c r="F74" i="1" s="1"/>
  <c r="F73" i="1" s="1"/>
  <c r="F67" i="1"/>
  <c r="F63" i="1" s="1"/>
  <c r="F62" i="1" s="1"/>
  <c r="G31" i="1"/>
  <c r="G27" i="1" s="1"/>
  <c r="G26" i="1" s="1"/>
  <c r="G67" i="1"/>
  <c r="G63" i="1" s="1"/>
  <c r="G62" i="1" s="1"/>
  <c r="G75" i="1"/>
  <c r="G74" i="1" s="1"/>
  <c r="G73" i="1" s="1"/>
  <c r="G242" i="1"/>
  <c r="G247" i="1"/>
  <c r="G263" i="1"/>
  <c r="G256" i="1"/>
  <c r="G293" i="1"/>
  <c r="G279" i="1" s="1"/>
  <c r="F31" i="1"/>
  <c r="F27" i="1" s="1"/>
  <c r="F26" i="1" s="1"/>
  <c r="F256" i="1"/>
  <c r="F293" i="1"/>
  <c r="F279" i="1" s="1"/>
  <c r="G82" i="1"/>
  <c r="H271" i="1"/>
  <c r="F216" i="3" l="1"/>
  <c r="F219" i="3"/>
  <c r="F183" i="1"/>
  <c r="F10" i="1"/>
  <c r="G252" i="1"/>
  <c r="G10" i="1"/>
  <c r="G81" i="1"/>
  <c r="G80" i="1" s="1"/>
  <c r="F228" i="1"/>
  <c r="F227" i="1" s="1"/>
  <c r="F226" i="1" s="1"/>
  <c r="G146" i="1"/>
  <c r="G145" i="1" s="1"/>
  <c r="G183" i="1"/>
  <c r="F252" i="1"/>
  <c r="G228" i="1"/>
  <c r="H318" i="1"/>
  <c r="H317" i="1" s="1"/>
  <c r="H316" i="1" s="1"/>
  <c r="H315" i="1" s="1"/>
  <c r="H314" i="1" s="1"/>
  <c r="H115" i="1"/>
  <c r="H114" i="1" s="1"/>
  <c r="H113" i="1" s="1"/>
  <c r="H111" i="1"/>
  <c r="H110" i="1" s="1"/>
  <c r="H109" i="1" s="1"/>
  <c r="H107" i="1"/>
  <c r="H106" i="1" s="1"/>
  <c r="H105" i="1" s="1"/>
  <c r="H98" i="1" s="1"/>
  <c r="G227" i="1" l="1"/>
  <c r="G226" i="1" s="1"/>
  <c r="G144" i="1"/>
  <c r="F144" i="1"/>
  <c r="F320" i="1" s="1"/>
  <c r="I249" i="24"/>
  <c r="I248" i="24" s="1"/>
  <c r="I247" i="24" s="1"/>
  <c r="I246" i="24" s="1"/>
  <c r="I245" i="24" s="1"/>
  <c r="I230" i="24"/>
  <c r="I229" i="24" s="1"/>
  <c r="I228" i="24" s="1"/>
  <c r="I227" i="24" s="1"/>
  <c r="I224" i="24"/>
  <c r="I223" i="24" s="1"/>
  <c r="I222" i="24" s="1"/>
  <c r="I200" i="24"/>
  <c r="I199" i="24" s="1"/>
  <c r="I198" i="24" s="1"/>
  <c r="I196" i="24"/>
  <c r="I192" i="24"/>
  <c r="I191" i="24" s="1"/>
  <c r="I190" i="24" s="1"/>
  <c r="I186" i="24"/>
  <c r="I153" i="24"/>
  <c r="I148" i="24"/>
  <c r="I147" i="24" s="1"/>
  <c r="I146" i="24" s="1"/>
  <c r="I130" i="24"/>
  <c r="I119" i="24"/>
  <c r="I118" i="24" s="1"/>
  <c r="I117" i="24" s="1"/>
  <c r="I115" i="24"/>
  <c r="I114" i="24" s="1"/>
  <c r="I113" i="24" s="1"/>
  <c r="I108" i="24"/>
  <c r="I107" i="24" s="1"/>
  <c r="I106" i="24" s="1"/>
  <c r="I104" i="24"/>
  <c r="I103" i="24" s="1"/>
  <c r="I102" i="24" s="1"/>
  <c r="I94" i="24"/>
  <c r="I93" i="24" s="1"/>
  <c r="I91" i="24"/>
  <c r="I90" i="24" s="1"/>
  <c r="I87" i="24"/>
  <c r="I86" i="24" s="1"/>
  <c r="I84" i="24"/>
  <c r="I83" i="24" s="1"/>
  <c r="I78" i="24"/>
  <c r="I76" i="24"/>
  <c r="I70" i="24"/>
  <c r="I68" i="24"/>
  <c r="I65" i="24"/>
  <c r="I64" i="24" s="1"/>
  <c r="I60" i="24"/>
  <c r="I59" i="24" s="1"/>
  <c r="I58" i="24" s="1"/>
  <c r="I57" i="24" s="1"/>
  <c r="I53" i="24"/>
  <c r="I52" i="24" s="1"/>
  <c r="I48" i="24"/>
  <c r="I47" i="24" s="1"/>
  <c r="I46" i="24" s="1"/>
  <c r="I45" i="24" s="1"/>
  <c r="I43" i="24"/>
  <c r="I42" i="24" s="1"/>
  <c r="I40" i="24"/>
  <c r="I39" i="24" s="1"/>
  <c r="I37" i="24"/>
  <c r="I36" i="24" s="1"/>
  <c r="I34" i="24"/>
  <c r="I32" i="24"/>
  <c r="I29" i="24"/>
  <c r="I28" i="24" s="1"/>
  <c r="I14" i="24"/>
  <c r="I13" i="24" s="1"/>
  <c r="I12" i="24" s="1"/>
  <c r="I11" i="24" s="1"/>
  <c r="I195" i="24" l="1"/>
  <c r="I194" i="24" s="1"/>
  <c r="C19" i="14"/>
  <c r="C18" i="14" s="1"/>
  <c r="C17" i="14" s="1"/>
  <c r="C16" i="14" s="1"/>
  <c r="C11" i="14" s="1"/>
  <c r="C20" i="14" s="1"/>
  <c r="C10" i="14" s="1"/>
  <c r="F323" i="1"/>
  <c r="I185" i="24"/>
  <c r="I184" i="24" s="1"/>
  <c r="G320" i="1"/>
  <c r="I152" i="24"/>
  <c r="I51" i="24"/>
  <c r="I50" i="24" s="1"/>
  <c r="I67" i="24"/>
  <c r="I63" i="24" s="1"/>
  <c r="I62" i="24" s="1"/>
  <c r="I31" i="24"/>
  <c r="I27" i="24" s="1"/>
  <c r="I26" i="24" s="1"/>
  <c r="I145" i="24"/>
  <c r="I89" i="24"/>
  <c r="I75" i="24"/>
  <c r="I74" i="24" s="1"/>
  <c r="I73" i="24" s="1"/>
  <c r="I82" i="24"/>
  <c r="I98" i="24"/>
  <c r="H206" i="3"/>
  <c r="H205" i="3" s="1"/>
  <c r="H140" i="3"/>
  <c r="H139" i="3" s="1"/>
  <c r="H117" i="3"/>
  <c r="H80" i="3"/>
  <c r="I183" i="24" l="1"/>
  <c r="I182" i="24" s="1"/>
  <c r="I151" i="24"/>
  <c r="I150" i="24" s="1"/>
  <c r="G323" i="1"/>
  <c r="D19" i="14"/>
  <c r="D18" i="14" s="1"/>
  <c r="D17" i="14" s="1"/>
  <c r="D16" i="14" s="1"/>
  <c r="D11" i="14" s="1"/>
  <c r="D20" i="14" s="1"/>
  <c r="D10" i="14" s="1"/>
  <c r="I10" i="24"/>
  <c r="H79" i="3"/>
  <c r="H78" i="3" s="1"/>
  <c r="I81" i="24"/>
  <c r="I80" i="24" s="1"/>
  <c r="I97" i="24"/>
  <c r="I96" i="24" s="1"/>
  <c r="H250" i="1"/>
  <c r="I144" i="24" l="1"/>
  <c r="I226" i="24"/>
  <c r="I288" i="24" l="1"/>
  <c r="H76" i="3"/>
  <c r="H75" i="3" s="1"/>
  <c r="H269" i="1"/>
  <c r="H268" i="1" s="1"/>
  <c r="H248" i="1"/>
  <c r="H247" i="1" s="1"/>
  <c r="H40" i="1"/>
  <c r="H39" i="1" s="1"/>
  <c r="H43" i="1"/>
  <c r="H42" i="1" s="1"/>
  <c r="I9" i="24" l="1"/>
  <c r="I291" i="24"/>
  <c r="E13" i="14"/>
  <c r="E12" i="14" s="1"/>
  <c r="H11" i="3" l="1"/>
  <c r="H10" i="3" s="1"/>
  <c r="H9" i="3" s="1"/>
  <c r="H150" i="3" l="1"/>
  <c r="H70" i="3"/>
  <c r="H68" i="3"/>
  <c r="H66" i="3"/>
  <c r="H63" i="3"/>
  <c r="H62" i="3" s="1"/>
  <c r="H88" i="3"/>
  <c r="H153" i="3"/>
  <c r="H152" i="3" s="1"/>
  <c r="H59" i="3"/>
  <c r="H58" i="3" s="1"/>
  <c r="H55" i="3"/>
  <c r="H54" i="3" s="1"/>
  <c r="H51" i="3"/>
  <c r="H50" i="3" s="1"/>
  <c r="H45" i="3"/>
  <c r="H44" i="3" s="1"/>
  <c r="H167" i="3"/>
  <c r="H163" i="3"/>
  <c r="H162" i="3" s="1"/>
  <c r="H158" i="3"/>
  <c r="H155" i="3" s="1"/>
  <c r="H148" i="3"/>
  <c r="H147" i="3" s="1"/>
  <c r="H143" i="3"/>
  <c r="H142" i="3" s="1"/>
  <c r="H125" i="3"/>
  <c r="H123" i="3"/>
  <c r="H120" i="3"/>
  <c r="H119" i="3" s="1"/>
  <c r="H173" i="3"/>
  <c r="H172" i="3" s="1"/>
  <c r="H171" i="3" s="1"/>
  <c r="H170" i="3" s="1"/>
  <c r="H116" i="3"/>
  <c r="H109" i="3"/>
  <c r="H108" i="3" s="1"/>
  <c r="H85" i="3" l="1"/>
  <c r="H84" i="3" s="1"/>
  <c r="H65" i="3"/>
  <c r="H61" i="3" s="1"/>
  <c r="H53" i="3"/>
  <c r="H49" i="3"/>
  <c r="H122" i="3"/>
  <c r="H43" i="3"/>
  <c r="H57" i="3"/>
  <c r="H111" i="3"/>
  <c r="H107" i="3" s="1"/>
  <c r="H37" i="1"/>
  <c r="H36" i="1" s="1"/>
  <c r="H42" i="3" l="1"/>
  <c r="H302" i="1"/>
  <c r="H301" i="1" s="1"/>
  <c r="H277" i="1"/>
  <c r="H276" i="1" s="1"/>
  <c r="H275" i="1" s="1"/>
  <c r="H266" i="1"/>
  <c r="H264" i="1"/>
  <c r="H261" i="1"/>
  <c r="H259" i="1"/>
  <c r="H257" i="1"/>
  <c r="H254" i="1"/>
  <c r="H253" i="1" s="1"/>
  <c r="H245" i="1"/>
  <c r="H243" i="1"/>
  <c r="H237" i="1"/>
  <c r="H235" i="1"/>
  <c r="H233" i="1"/>
  <c r="H230" i="1"/>
  <c r="H229" i="1" s="1"/>
  <c r="H224" i="1"/>
  <c r="H223" i="1" s="1"/>
  <c r="H222" i="1" s="1"/>
  <c r="H220" i="1"/>
  <c r="H210" i="1"/>
  <c r="H207" i="1" s="1"/>
  <c r="H206" i="1" s="1"/>
  <c r="H205" i="1" s="1"/>
  <c r="H204" i="1" s="1"/>
  <c r="H203" i="1" s="1"/>
  <c r="H201" i="1"/>
  <c r="H200" i="1" s="1"/>
  <c r="H197" i="1"/>
  <c r="H196" i="1" s="1"/>
  <c r="H193" i="1"/>
  <c r="H192" i="1" s="1"/>
  <c r="H187" i="1"/>
  <c r="H186" i="1" s="1"/>
  <c r="H156" i="1"/>
  <c r="H155" i="1" s="1"/>
  <c r="H154" i="1" s="1"/>
  <c r="H151" i="1"/>
  <c r="H119" i="1"/>
  <c r="H118" i="1" s="1"/>
  <c r="H117" i="1" s="1"/>
  <c r="H94" i="1"/>
  <c r="H93" i="1" s="1"/>
  <c r="H91" i="1"/>
  <c r="H90" i="1" s="1"/>
  <c r="H87" i="1"/>
  <c r="H86" i="1" s="1"/>
  <c r="H84" i="1"/>
  <c r="H83" i="1" s="1"/>
  <c r="H76" i="1"/>
  <c r="H70" i="1"/>
  <c r="H68" i="1"/>
  <c r="H65" i="1"/>
  <c r="H64" i="1" s="1"/>
  <c r="H60" i="1"/>
  <c r="H59" i="1" s="1"/>
  <c r="H58" i="1" s="1"/>
  <c r="H57" i="1" s="1"/>
  <c r="H53" i="1"/>
  <c r="H52" i="1" s="1"/>
  <c r="H51" i="1" s="1"/>
  <c r="H50" i="1" s="1"/>
  <c r="H48" i="1"/>
  <c r="H47" i="1" s="1"/>
  <c r="H46" i="1" s="1"/>
  <c r="H34" i="1"/>
  <c r="H32" i="1"/>
  <c r="H29" i="1"/>
  <c r="H28" i="1" s="1"/>
  <c r="H14" i="1"/>
  <c r="H13" i="1" s="1"/>
  <c r="H12" i="1" s="1"/>
  <c r="H11" i="1" s="1"/>
  <c r="H274" i="1" l="1"/>
  <c r="H273" i="1" s="1"/>
  <c r="H213" i="3"/>
  <c r="H216" i="3" s="1"/>
  <c r="H217" i="1"/>
  <c r="H216" i="1" s="1"/>
  <c r="H215" i="1" s="1"/>
  <c r="H242" i="1"/>
  <c r="H263" i="1"/>
  <c r="H232" i="1"/>
  <c r="H256" i="1"/>
  <c r="H150" i="1"/>
  <c r="H146" i="1" s="1"/>
  <c r="H145" i="1" s="1"/>
  <c r="H82" i="1"/>
  <c r="H89" i="1"/>
  <c r="H185" i="1"/>
  <c r="H294" i="1"/>
  <c r="H31" i="1"/>
  <c r="H27" i="1" s="1"/>
  <c r="H26" i="1" s="1"/>
  <c r="H75" i="1"/>
  <c r="H74" i="1" s="1"/>
  <c r="H73" i="1" s="1"/>
  <c r="H67" i="1"/>
  <c r="H300" i="1"/>
  <c r="H153" i="1"/>
  <c r="H191" i="1"/>
  <c r="H195" i="1"/>
  <c r="H199" i="1"/>
  <c r="H252" i="1" l="1"/>
  <c r="H228" i="1"/>
  <c r="H63" i="1"/>
  <c r="H62" i="1" s="1"/>
  <c r="H10" i="1" s="1"/>
  <c r="H81" i="1"/>
  <c r="H80" i="1" s="1"/>
  <c r="H293" i="1"/>
  <c r="H279" i="1" s="1"/>
  <c r="H184" i="1"/>
  <c r="H227" i="1" l="1"/>
  <c r="H226" i="1" s="1"/>
  <c r="H97" i="1"/>
  <c r="H96" i="1" s="1"/>
  <c r="H183" i="1"/>
  <c r="H144" i="1" s="1"/>
  <c r="H320" i="1" l="1"/>
  <c r="H323" i="1" l="1"/>
  <c r="E19" i="14"/>
  <c r="E18" i="14" s="1"/>
  <c r="E17" i="14" s="1"/>
  <c r="E16" i="14" s="1"/>
  <c r="E11" i="14" s="1"/>
  <c r="E20" i="14" s="1"/>
  <c r="E10" i="14" s="1"/>
</calcChain>
</file>

<file path=xl/comments1.xml><?xml version="1.0" encoding="utf-8"?>
<comments xmlns="http://schemas.openxmlformats.org/spreadsheetml/2006/main">
  <authors>
    <author>RePack by Diakov</author>
  </authors>
  <commentList>
    <comment ref="F238" authorId="0" shapeId="0">
      <text>
        <r>
          <rPr>
            <b/>
            <sz val="9"/>
            <color indexed="81"/>
            <rFont val="Tahoma"/>
            <family val="2"/>
            <charset val="204"/>
          </rPr>
          <t>RePack by Diakov:</t>
        </r>
        <r>
          <rPr>
            <sz val="9"/>
            <color indexed="81"/>
            <rFont val="Tahoma"/>
            <family val="2"/>
            <charset val="204"/>
          </rPr>
          <t xml:space="preserve">
не учтено 8000 853 291</t>
        </r>
      </text>
    </comment>
  </commentList>
</comments>
</file>

<file path=xl/sharedStrings.xml><?xml version="1.0" encoding="utf-8"?>
<sst xmlns="http://schemas.openxmlformats.org/spreadsheetml/2006/main" count="2366" uniqueCount="597">
  <si>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</si>
  <si>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</si>
  <si>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</si>
  <si>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</si>
  <si>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</si>
  <si>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</si>
  <si>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</si>
  <si>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</si>
  <si>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</si>
  <si>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</si>
  <si>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</si>
  <si>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</si>
  <si>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</si>
  <si>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</si>
  <si>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</si>
  <si>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</si>
  <si>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</si>
  <si>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</si>
  <si>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</si>
  <si>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</si>
  <si>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</si>
  <si>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</si>
  <si>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</si>
  <si>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</si>
  <si>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</si>
  <si>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</si>
  <si>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</si>
  <si>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</si>
  <si>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</si>
  <si>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</si>
  <si>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</si>
  <si>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</si>
  <si>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</si>
  <si>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</si>
  <si>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</si>
  <si>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</si>
  <si>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</si>
  <si>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</si>
  <si>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</si>
  <si>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</si>
  <si>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</si>
  <si>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</si>
  <si>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</si>
  <si>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</si>
  <si>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</si>
  <si>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</si>
  <si>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</si>
  <si>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</si>
  <si>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</si>
  <si>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Реализация мероприятий по обеспечению безопасности людей на водных объектах и ликвидации происшедствий на водных объектах</t>
  </si>
  <si>
    <t>50.0.00.02200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</si>
  <si>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</si>
  <si>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99.0.00.02180</t>
  </si>
  <si>
    <t>Мероприятия по обеспечению безопасности людей на водных объектах и ликвидации происшедствий на водных объектах</t>
  </si>
  <si>
    <t>99.0.00.02200</t>
  </si>
  <si>
    <t>Национальная экономика</t>
  </si>
  <si>
    <t>Дорожное хозяйство (дорожные фонды)</t>
  </si>
  <si>
    <t>52.0.00.00000</t>
  </si>
  <si>
    <t>52.0.01.00000</t>
  </si>
  <si>
    <t>52.0.01.06070</t>
  </si>
  <si>
    <t>52.0.02.00000</t>
  </si>
  <si>
    <t>52.0.02.06070</t>
  </si>
  <si>
    <t>64.0.00.00000</t>
  </si>
  <si>
    <t>64.0.00.06070</t>
  </si>
  <si>
    <t>Закупка товаров, работ и услуг для государственных (муниципальных) нужд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</si>
  <si>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</si>
  <si>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</si>
  <si>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</si>
  <si>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Непрограммные направления расходов</t>
  </si>
  <si>
    <t>Мероприятия в области жилищно-коммунального хозяйства за счет средств местного бюджета</t>
  </si>
  <si>
    <t>99.0.00.08260</t>
  </si>
  <si>
    <t>Иные мероприятия  в области жилищного хозяйства</t>
  </si>
  <si>
    <t>99.0.00.08270</t>
  </si>
  <si>
    <t>Коммунальное хозяйство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</si>
  <si>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</si>
  <si>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</si>
  <si>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</si>
  <si>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</si>
  <si>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</si>
  <si>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</si>
  <si>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58.3.00.00000</t>
  </si>
  <si>
    <t>58.3.00.04000</t>
  </si>
  <si>
    <t>58.4.00.00000</t>
  </si>
  <si>
    <t>58.4.00.05000</t>
  </si>
  <si>
    <t>Молодежная политика и оздоровление детей</t>
  </si>
  <si>
    <t>63.0.00.00000</t>
  </si>
  <si>
    <t>Мероприятия по развитию молодежной политики и оздоровление детей</t>
  </si>
  <si>
    <t>99.0.00.08280</t>
  </si>
  <si>
    <t>Культура, кинематография</t>
  </si>
  <si>
    <t>Культура</t>
  </si>
  <si>
    <t>59.0.00.00000</t>
  </si>
  <si>
    <t>Расходы на выплаты персоналу казенных учреждений</t>
  </si>
  <si>
    <t>59.0.00.70510</t>
  </si>
  <si>
    <t xml:space="preserve">Мероприятий по сохранению памятников и других мемориальных объектов, увековечивающих память о защитниках Отечества </t>
  </si>
  <si>
    <t>99.0.00.40580</t>
  </si>
  <si>
    <t>Мероприятия по сохранение и развитие культуры на территории поселения</t>
  </si>
  <si>
    <t>99.0.00.40590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</si>
  <si>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</si>
  <si>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</si>
  <si>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</si>
  <si>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</si>
  <si>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</si>
  <si>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</si>
  <si>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Физическая культура и спорт</t>
  </si>
  <si>
    <t>60.0.00.00000</t>
  </si>
  <si>
    <t>Развитие физической культуры и спорта в поселении</t>
  </si>
  <si>
    <t>99.0.00.01590</t>
  </si>
  <si>
    <t>Другие вопросы в области физической культуры и спорта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</si>
  <si>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</si>
  <si>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</si>
  <si>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</si>
  <si>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</si>
  <si>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</si>
  <si>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Приложение 5</t>
  </si>
  <si>
    <t>Приложнение 6</t>
  </si>
  <si>
    <t>тыс. рублей</t>
  </si>
  <si>
    <t>ГРБС</t>
  </si>
  <si>
    <t>Приложение 7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</si>
  <si>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</si>
  <si>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</si>
  <si>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</si>
  <si>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</si>
  <si>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</si>
  <si>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</si>
  <si>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</si>
  <si>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</si>
  <si>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</si>
  <si>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</si>
  <si>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</si>
  <si>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</si>
  <si>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</si>
  <si>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</si>
  <si>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</si>
  <si>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</si>
  <si>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</si>
  <si>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</si>
  <si>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</si>
  <si>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</si>
  <si>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</si>
  <si>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</si>
  <si>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тыс.рублей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</si>
  <si>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</si>
  <si>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</si>
  <si>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</si>
  <si>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99.0.00.S0510</t>
  </si>
  <si>
    <t>59.0.00.S0510</t>
  </si>
  <si>
    <t>Источники внутреннего финансирования дефицита местного бюджета, в том числе:</t>
  </si>
  <si>
    <t>Социальные выплаты гражданам,кроме публичных нормативных социальных выплат</t>
  </si>
  <si>
    <t>2021 год</t>
  </si>
  <si>
    <t>2022 год</t>
  </si>
  <si>
    <t xml:space="preserve">Сумма </t>
  </si>
  <si>
    <t>Мероприятия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</si>
  <si>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Софинансирование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</si>
  <si>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</si>
  <si>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Наименование кода группы, подгруппы, статьи и вида источников финансирования дефицитов бюджетов</t>
  </si>
  <si>
    <t>Приложение 10</t>
  </si>
  <si>
    <t>Наименование направлений и объектов</t>
  </si>
  <si>
    <t>Лимиты капитальных вложений</t>
  </si>
  <si>
    <t>Бюджетная класификация</t>
  </si>
  <si>
    <t>ВСЕГО:</t>
  </si>
  <si>
    <t>Приложение 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</si>
  <si>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</si>
  <si>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законодательного (представительного) органа государственной власти субъекта РФ</t>
  </si>
  <si>
    <t>99.0.00.04110</t>
  </si>
  <si>
    <t xml:space="preserve">Основное мероприятие: Обеспечение безопасности дорожного движения на территории рабочем поселке Линево Искитимского района Новосибирской области </t>
  </si>
  <si>
    <t>Реализация мероприятий по обеспечению безопасности дорожного движения на территории рабочем поселке Линево Искитимского района Новосибирской области</t>
  </si>
  <si>
    <t xml:space="preserve">Муниципальная программа "Повышение безопасности дорожного движения на  территории рабочего поселка Линево 
Искитимского района Новосибирской области
</t>
  </si>
  <si>
    <t>Мероприятия  по обеспечению безопасности дорожного движения на территории  р.п.Линево</t>
  </si>
  <si>
    <t>Капитальные вложения в объекты государственной (муниципальной) собственности</t>
  </si>
  <si>
    <t>Бюджетные инвестиции</t>
  </si>
  <si>
    <t>99.0.00.70260</t>
  </si>
  <si>
    <t>99.0.00.S0260</t>
  </si>
  <si>
    <t>Муниципальная программа "Развитие малого и среднего предпринимательства в рабочем поселке Линево Искитимского района Новосибирской области"</t>
  </si>
  <si>
    <t>65.0.00.00000</t>
  </si>
  <si>
    <t>Реализация мероприятий в рамках муниципальной программы "Развитие малого и среднего предпринимательства в рабочем поселке Линево Искитимского района Новосибирской области на 2017-2019 годы"</t>
  </si>
  <si>
    <t>65.0.00.06010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</si>
  <si>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</si>
  <si>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Реализация мероприятий государственной программы Новосибирской области "Развитие субъектов малого и среднего предпринимательства в Новосибирской области"</t>
  </si>
  <si>
    <t>65.0.00.70690</t>
  </si>
  <si>
    <t>Софинансирование мероприятий государственной программы Новосибирской области "Развитие субъектов малого и среднего предпринимательства в Новосибирской области"</t>
  </si>
  <si>
    <t>65.0.00.S0690</t>
  </si>
  <si>
    <t>65.0.I5.55274</t>
  </si>
  <si>
    <t>Муниципальная программа "Комплексное развитие систем коммунальной инфраструктуры рабочего поселка Линево Искитимского района Новосибирской области</t>
  </si>
  <si>
    <t>Реализация мероприятий по теплоснабжению, водоснабжению, водоотведению и ТБО в рамках муниципальной программы комплексного развития систем коммунальной инфраструктуры рабочего поселка Линево Искитимского района Новосибирской области"</t>
  </si>
  <si>
    <t>57.0.00.08260</t>
  </si>
  <si>
    <t>57.0.00.00000</t>
  </si>
  <si>
    <t>Муниципальная программа "Благоустройство территории рабочего поселка Линево Искитимского района Новосибирской области"</t>
  </si>
  <si>
    <t>Подпрограмма "Уличное освещение" муниципальной программы "Благоустройство территории рабочего поселка Линево Искитимского района Новосибирской области"</t>
  </si>
  <si>
    <t>Реализация мероприятий в рамках подпрограммы "Уличное освещение" муниципальной программы "Благоустройство территории рабочего поселка Линево Искитимского района Новосибирской области</t>
  </si>
  <si>
    <t>Подпрограмма "Озеленение" муниципальной программы "Благоустройство территории рабочего поселка Линево Искитимского района Новосибирской области"</t>
  </si>
  <si>
    <t>Реализация мероприятий в рамках подпрограммы "Озеленение" муниципальной программы "Благоустройство территории рабочего поселка Линево Искитимского района Новосибирской области"</t>
  </si>
  <si>
    <t>Подпрограмма "Организация и содержание мест захоронения" муниципальной программы "Благоустройство территории рабочего поселка Линево Искитимского района Новосибирской области"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</si>
  <si>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рабочего поселка Линево Искитимского района Новосибирской области"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</si>
  <si>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рабочего поселка Линево Искитимского района Новосибирской области"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</si>
  <si>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рабочего поселка Линево Искитимского района Новосибирской области"</t>
  </si>
  <si>
    <t>Реализация мероприятий по формированию комфортной городской среды</t>
  </si>
  <si>
    <t>99.0.F2.00000</t>
  </si>
  <si>
    <t>Реализация программ формирования современной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(на благоустройство дворовых территорий многоквартирных домов населенных пунктов Новосибирской области)</t>
  </si>
  <si>
    <t>99.0.F2.55551</t>
  </si>
  <si>
    <t>Реализация программ формирования современной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(на благоустройство общественных пространств населенных пунктов Новосибирской области)</t>
  </si>
  <si>
    <t>99.0.F2.55552</t>
  </si>
  <si>
    <t>Муниципальная программа "Молодежь рабочего поселка Линево Искитимского района Новосибирской области"</t>
  </si>
  <si>
    <t>Реализация мероприятий  по муниципальной программе "Молодежь рабочего поселка Линево Искитимского района Новосибирской области"</t>
  </si>
  <si>
    <t>63.0.00.06010</t>
  </si>
  <si>
    <t>Муниципальная программа "Культура рабочего поселка Линёво Искитимского района Новосибирской области"</t>
  </si>
  <si>
    <t>Реализация мероприятий в рамках подпрограммы "Мероприятия администрации р.п.Линево" муниципальной программы " Культура рабочего поселка Линёво Искитимского района Новосибирской области"</t>
  </si>
  <si>
    <t>59.1.00.40600</t>
  </si>
  <si>
    <t>Реализация мероприятий в рамках подпрограммы "Услуги МКУК "Линевского Дома культуры" муниципальной программы "Культура рабочего поселка Линево Искитимского района Новосибирской области"</t>
  </si>
  <si>
    <t>59.2.00.40590</t>
  </si>
  <si>
    <t>Реализация мероприятий в рамках подпрограммы  "Библиотечное обслуживание населения" муниципальной программы " Культура рабочего поселка Линёво Искитимского района Новосибирской области"</t>
  </si>
  <si>
    <t>59.3.00.00500</t>
  </si>
  <si>
    <t>Муниципальная программа "Физическая культура и массовый спорт  на территории рабочего поселка  Линёво Искитимского района Новосибирской области"</t>
  </si>
  <si>
    <t>Реализация мероприятий муниципальной программы "Физическая культура и массовый спорт  на территории рабочего поселка  Линёво Искитимского района Новосибирской области"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</si>
  <si>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Искитимского района Новосибирской области"</t>
  </si>
  <si>
    <t>60.0.00.06010</t>
  </si>
  <si>
    <t>Средства массовой информации</t>
  </si>
  <si>
    <t>Периодическая печать и издательства</t>
  </si>
  <si>
    <t>Информирование населения о социально-экономическом развитии и культурном развитии поселения и иной официальной информации</t>
  </si>
  <si>
    <t>99.0.00.40610</t>
  </si>
  <si>
    <t>Муниципальная программа «Развитие системы комплексной безопасности  жизнедеятельности населения на территории рабочего поселка Линево Искитимского района  Новосибирской области»</t>
  </si>
  <si>
    <t xml:space="preserve">Муниципальная программа «Осуществление дорожной деятельности в рабочем поселке Линево Искитимского района Новосибирской области» </t>
  </si>
  <si>
    <t>Основное мероприятие: Обеспечение безопасности дорожного движения на территории  рабочего поселка Линево Искитимского района Новосибирской области"</t>
  </si>
  <si>
    <t>Реализация мероприятий по обеспечению безопасности дорожного движения на территории рабочего поселка Линево Искитимского района Новосибирской области"</t>
  </si>
  <si>
    <t xml:space="preserve">Муниципальная программа «Комплексное развитие систем коммунальной инфраструктуры рабочего поселка Линево Искитимского района Новосибирской области» </t>
  </si>
  <si>
    <t xml:space="preserve">Муниципальная программа «Благоустройство территории рабочего поселка Линево Искитимского района Новосибирской области» </t>
  </si>
  <si>
    <t xml:space="preserve">Подпрограмма "Уличное освещение" муниципальной программы «Благоустройство территории рабочего поселка Линево Искитимского района Новосибирской области» </t>
  </si>
  <si>
    <t xml:space="preserve">Реализация мероприятий в рамках подпрограммы "Уличное освещение" муниципальной программы «Благоустройство территории рабочего поселка Линево Искитимского района Новосибирской области» </t>
  </si>
  <si>
    <t xml:space="preserve">Реализация мероприятий в рамках подпрограммы "Озеленение" муниципальной программы«Благоустройство территории рабочего поселка Линево Искитимского района Новосибирской области» </t>
  </si>
  <si>
    <t xml:space="preserve">Подпрограмма "Организация и содержание мест захоронения" муниципальной программы «Благоустройство территории рабочего поселка Линево Искитимского района Новосибирской области» </t>
  </si>
  <si>
    <t xml:space="preserve">Реализация мероприятий в рамках подпрограммы "Организация и содержание мест захоронения" муниципальной программы «Благоустройство территории рабочего поселка Линево Искитимского района Новосибирской области» </t>
  </si>
  <si>
    <t xml:space="preserve">Подпрограмма "Прочие мероприятия по благоустройству территории сельского поселения" муниципальной программы «Благоустройство территории рабочего поселка Линево Искитимского района Новосибирской области» </t>
  </si>
  <si>
    <t xml:space="preserve"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рабочего поселка Линево Искитимского района Новосибирской области" </t>
  </si>
  <si>
    <t>Муниципальная программа «Культура рабочего поселка Линёво Искитимского района Новосибирской области»</t>
  </si>
  <si>
    <t xml:space="preserve">Муниципальная программа «Физическая культура и массовый спорт  на территории рабочего поселка  Линёво
Искитимского района Новосибирской области» 
</t>
  </si>
  <si>
    <t xml:space="preserve">Реализация мероприятий муниципальной программы «Физическая культура и массовый спорт  на территории рабочего поселка  Линёво Искитимского района Новосибирской области» </t>
  </si>
  <si>
    <t>Муниципальная программа "Молодежь рабочего поселка Линево Искитимского района Новосибирской области»</t>
  </si>
  <si>
    <t>Реализация мероприятий  по униципальной программе "Молодежь рабочего поселка Линево Искитимского района Новосибирской области»</t>
  </si>
  <si>
    <t xml:space="preserve">Мероприятия  по повышению безопасности дорожного движения на  территории рабочего поселка Линево 
Искитимского района Новосибирской области
</t>
  </si>
  <si>
    <t xml:space="preserve">Муниципальная программа «Повышение безопасности дорожного движения на  территории рабочего поселка Линево Искитимского района Новосибирской области» 
</t>
  </si>
  <si>
    <t xml:space="preserve">Муниципальная программа «Развитие малого и среднего предпринимательства в рабочем поселке Линево Искитимского района Новосибирской области» </t>
  </si>
  <si>
    <t>Председатель представительного органа муниципального образования</t>
  </si>
  <si>
    <t xml:space="preserve">Субвенции на осуществление первичного воинского учета на территориях, где отсутствуют военные комиссариаты </t>
  </si>
  <si>
    <t> 555</t>
  </si>
  <si>
    <t>Реализация мероприятия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</si>
  <si>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Муниципальная программа "Развитие системы комплексной безопасности  жизнедеятельности населения на территории рабочего поселка Линево Искитимского района  Новосибирской области"</t>
  </si>
  <si>
    <t>Муниципальная программа "Осуществление дорожной деятельности в рабочем поселке Линево Искитимского района Новосибирской области"</t>
  </si>
  <si>
    <t xml:space="preserve">Основное мероприятие: Обеспечение безопасности дорожного движения на территории рабочего поселка Линево Искитимского района Новосибирской области </t>
  </si>
  <si>
    <t>Муниципальная программа "Повышение безопасности дорожного движения на  территории рабочего поселка Линево Искитимского района Новосибирской области"</t>
  </si>
  <si>
    <t>Реализация мероприятий в рамках подпрограммы "Уличное освещение" муниципальной программы "Благоустройство территории рабочего поселка Линево Искитимского района Новосибирской области"</t>
  </si>
  <si>
    <t>Реализация мероприятий в рамках подпрограммы "Услуги МКУК "Линевского Дома культуры" муниципальной программы "Культурарабочего поселка Линево Искитимского района Новосибирской области"</t>
  </si>
  <si>
    <t>сумма изменений</t>
  </si>
  <si>
    <t>сумма до изменения</t>
  </si>
  <si>
    <t>800</t>
  </si>
  <si>
    <t>810</t>
  </si>
  <si>
    <t>400</t>
  </si>
  <si>
    <t>410</t>
  </si>
  <si>
    <t>Массовый спорт</t>
  </si>
  <si>
    <t>Субсидии на реализацию мероприятий по осуществлению малобюджетного строительства, реконструкции, ремонта спортивных сооружений, обеспечение спортивных объектов государственной программы Новосибирской области "Развитие физической культуры и спорта в Новосибирской области"</t>
  </si>
  <si>
    <t>Закупка товаров, работ и услуг для обеспечения государственных (муниципальных) нужд</t>
  </si>
  <si>
    <t>200</t>
  </si>
  <si>
    <t>240</t>
  </si>
  <si>
    <t>Софинансирование в рамках реализации мероприятия государственной программы Новосибирской области "Развитие физической культуры и спорта в Новосибирской области на 2015-2021 годы" за счет средств бюджета района</t>
  </si>
  <si>
    <t>99.0.00.70740</t>
  </si>
  <si>
    <t>99.0.00.S0740</t>
  </si>
  <si>
    <t>59.2.00.70510</t>
  </si>
  <si>
    <t>52.0.00.70760</t>
  </si>
  <si>
    <t>52.0.00.S0760</t>
  </si>
  <si>
    <t>Строительство автомобильных дорог</t>
  </si>
  <si>
    <t>555</t>
  </si>
  <si>
    <t>04</t>
  </si>
  <si>
    <t>09</t>
  </si>
  <si>
    <t>99</t>
  </si>
  <si>
    <t>0</t>
  </si>
  <si>
    <t>00</t>
  </si>
  <si>
    <t>70260</t>
  </si>
  <si>
    <t>S0260</t>
  </si>
  <si>
    <t>Строительство объектов (подстанция 110/10 кВ,  газопровод, водопровод, коллектор)</t>
  </si>
  <si>
    <t>05</t>
  </si>
  <si>
    <t>02</t>
  </si>
  <si>
    <t>03</t>
  </si>
  <si>
    <t>F2</t>
  </si>
  <si>
    <t>55552</t>
  </si>
  <si>
    <t>Приложение 3</t>
  </si>
  <si>
    <t xml:space="preserve"> </t>
  </si>
  <si>
    <t>Код бюджетной классификации Российской Федерации</t>
  </si>
  <si>
    <t>Наименование групп, подгрупп, статей, подстатей, элементов, программ (подпрограмм), кодов экономической классификации доходов</t>
  </si>
  <si>
    <t>Доходы бюджета 2021 год</t>
  </si>
  <si>
    <t>Доходы бюджета 2022 год</t>
  </si>
  <si>
    <t>1 00 00000 00 0000 000</t>
  </si>
  <si>
    <t>НАЛОГОВЫЕ И НЕНАЛОГОВЫЕ ДОХОДЫ</t>
  </si>
  <si>
    <t>1 01 00000 00 0000 000</t>
  </si>
  <si>
    <t>НАЛОГОВЫЕ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</si>
  <si>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</si>
  <si>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</si>
  <si>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</si>
  <si>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</si>
  <si>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1 01 02010 01 1000 110</t>
  </si>
  <si>
    <t>1 03 00000 00 0000 000</t>
  </si>
  <si>
    <t>НАЛОГИ НА ТОВАРЫ (РАБОТЫ, УСЛУГИ), РЕАЛИЗУЕМЫЕ НА ТЕРРИТОРИИ РОССИЙСКОЙ ФЕДЕРАЦИИ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</si>
  <si>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</si>
  <si>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</si>
  <si>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</si>
  <si>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</si>
  <si>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</si>
  <si>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</si>
  <si>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</si>
  <si>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</si>
  <si>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1 06 00000 00 0000 000</t>
  </si>
  <si>
    <t>НАЛОГИ НА ИМУЩЕСТВО</t>
  </si>
  <si>
    <t>1 06 01000 00 0000 110</t>
  </si>
  <si>
    <t xml:space="preserve"> Налог на имущество физических лиц
</t>
  </si>
  <si>
    <t>1 06 01030 13 0000 110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</si>
  <si>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городских поселений
</t>
  </si>
  <si>
    <t>1 06 06000 00 0000 110</t>
  </si>
  <si>
    <t>Земельный налог</t>
  </si>
  <si>
    <t>1 06 06030 03 0000 110</t>
  </si>
  <si>
    <t>Земельный налог с организаций</t>
  </si>
  <si>
    <t>1 06 06033 13 0000 110</t>
  </si>
  <si>
    <t>Земельный налог с организаций, обладающих земельным участком, расположенным в границах городских поселений</t>
  </si>
  <si>
    <t>1 06 06040 00 0000 110</t>
  </si>
  <si>
    <t xml:space="preserve">Земельный налог с физических лиц
</t>
  </si>
  <si>
    <t>1 06 06043 13 0000 110</t>
  </si>
  <si>
    <t xml:space="preserve">Земельный налог с физических лиц, обладающих земельным участком, расположенным в границах городских поселений
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</si>
  <si>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</si>
  <si>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</si>
  <si>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</si>
  <si>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</si>
  <si>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</si>
  <si>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</si>
  <si>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1 11 05030 00 0000 120</t>
  </si>
  <si>
    <t>1 11 05035 13 0000 120</t>
  </si>
  <si>
    <t xml:space="preserve">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</si>
  <si>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</si>
  <si>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</si>
  <si>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1 11 09045 13 0000 120</t>
  </si>
  <si>
    <t xml:space="preserve"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 </t>
  </si>
  <si>
    <t>1 13 00000 00 0000 000</t>
  </si>
  <si>
    <t>ДОХОДЫ ОТ ОКАЗАНИЯ ПЛАТНЫХ УСЛУГ (РАБОТ) И КОМПЕНСАЦИИ ЗАТРАТ ГОСУДАРСТВА</t>
  </si>
  <si>
    <t>1 13 02990 00 0000 130</t>
  </si>
  <si>
    <t>Прочие доходы от компенсации затрат государства</t>
  </si>
  <si>
    <t>1 13 02995 13 0000 130</t>
  </si>
  <si>
    <t>Прочие доходы от компенсации затрат бюджетов городских поселений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</si>
  <si>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</si>
  <si>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</si>
  <si>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</si>
  <si>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</si>
  <si>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1 14 02050 13 0000 410
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</si>
  <si>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</si>
  <si>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1 16 00000 00 0000 000</t>
  </si>
  <si>
    <t>ШТРАФЫ, САНКЦИИ, ВОЗМЕЩЕНИЕ УЩЕРБА</t>
  </si>
  <si>
    <t>1 16 07090 13 0000 140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</si>
  <si>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</si>
  <si>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1 17 00000 00 0000 000</t>
  </si>
  <si>
    <t>ПРОЧИЕ НЕНАЛОГОВЫЕ ДОХОДЫ</t>
  </si>
  <si>
    <t>1 17 05050 13 0000 180</t>
  </si>
  <si>
    <t>Прочие неналоговые доходы бюджетов городских поселений</t>
  </si>
  <si>
    <t>2 00 00000 00 0000 000</t>
  </si>
  <si>
    <t xml:space="preserve">БЕЗВОЗМЕЗДНЫЕ ПОСТУПЛЕНИЯ  </t>
  </si>
  <si>
    <t>2 02 00000 00 0000 000</t>
  </si>
  <si>
    <t>БЕЗВОЗМЕЗДНЫЕ ПОСТУПЛЕНИЯ ОТ ДРУГИХ БЮДЖЕТОВ БЮДЖЕТНОЙ СИСТЕМЫ РОССИЙСКОЙ ФЕДЕРАЦИИ</t>
  </si>
  <si>
    <t>2 02 16001 00 0000 150</t>
  </si>
  <si>
    <t>Дотации на выравнивание бюджетной обеспеченности</t>
  </si>
  <si>
    <t>2 02 16001 13 0000 150</t>
  </si>
  <si>
    <t>Дотации бюджетам городских поселений на выравнивание бюджетной обеспеченности из бюджетов муниципальных районов</t>
  </si>
  <si>
    <t>2 02 20000 00 0000 150</t>
  </si>
  <si>
    <t xml:space="preserve">Субсидии бюджетам бюджетной системы Российской Федерации </t>
  </si>
  <si>
    <t>2 02 20077 13 0000 150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</si>
  <si>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</si>
  <si>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 xml:space="preserve"> 2 02 25527 00 0000 150</t>
  </si>
  <si>
    <t>Субсидии бюджетам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</si>
  <si>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 xml:space="preserve">2 02 25527 13 0000 150   </t>
  </si>
  <si>
    <t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</si>
  <si>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2 02 29900 00 0000 150</t>
  </si>
  <si>
    <t>Субсидии бюджетам из местных бюджетов</t>
  </si>
  <si>
    <t>2 02 29900 13 0000 150</t>
  </si>
  <si>
    <t>Субсидии бюджетам городских поселений из местных бюджетов</t>
  </si>
  <si>
    <t>2 02 29999 00 0000 150</t>
  </si>
  <si>
    <t>Прочие субсидии</t>
  </si>
  <si>
    <t>2 02 29999 13 0000 150</t>
  </si>
  <si>
    <t>Прочие субсидии бюджетам городских поселений</t>
  </si>
  <si>
    <t>2 02 30000 00 0000 150</t>
  </si>
  <si>
    <t xml:space="preserve">Субвенции бюджетам бюджетной системы Российской Федерации 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</si>
  <si>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</si>
  <si>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</si>
  <si>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</si>
  <si>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</si>
  <si>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</si>
  <si>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</si>
  <si>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</si>
  <si>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</si>
  <si>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</si>
  <si>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2 02 49999 00 0000 150</t>
  </si>
  <si>
    <t>2 02 49999 13 0000 150</t>
  </si>
  <si>
    <t>ВСЕГО  ДОХОДОВ:</t>
  </si>
  <si>
    <t>57.0.00.70810</t>
  </si>
  <si>
    <t>57.0.00.S0810</t>
  </si>
  <si>
    <t>Специальные расходы</t>
  </si>
  <si>
    <t xml:space="preserve">к решению сессии Совета депутатов р.п. Линево Искитимского района Новосибирской области </t>
  </si>
  <si>
    <t>Реализация мероприятий по осуществлению малобюджетного строительства, реконструкции, ремонта спортивных сооружений, обеспечение спортивных объектов государственной программы Новосибирской области "Развитие физической культуры и спорта в Новосибирской области"</t>
  </si>
  <si>
    <t>Софинансирование мероприятий по осуществлению малобюджетного строительства, реконструкции, ремонта спортивных сооружений, обеспечение спортивных объектов государственной программы Новосибирской области "Развитие физической культуры и спорта в Новосибирской области"</t>
  </si>
  <si>
    <t xml:space="preserve">Субсидии юридическим лицам(кроме некоммерческих организаций),индивидуальным предпримателям,физическим лицам-производителям товаров, работ, услуг </t>
  </si>
  <si>
    <t>Реализация муниципальных программ развития малого и среднего предпринимательства в рамках государственной программы Новосибирской области "Развитие субъектов малого и среднего предпринимательства в Новосибирской области"</t>
  </si>
  <si>
    <t>Реализация мероприятий по подготовке объектов жилищно-коммунального хозяйства Новосибирской области в осенне-зимний период 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</si>
  <si>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>Софинансирование мероприятий по подготовке объектов жилищно-коммунального хозяйства Новосибирской области в осенне-зимний период 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области"</t>
  </si>
  <si>
    <t xml:space="preserve">Реализация мероприятий по созданию объектов инфраструктуры для реализации инвестиционных проектов территории опережающего социально-экономического развития </t>
  </si>
  <si>
    <t xml:space="preserve">Софинансирование мероприятий по созданию объектов инфраструктуры для реализации инвестиционных проектов территории опережающего социально-экономического развития </t>
  </si>
  <si>
    <t>Реализация мероприятий по устойчивому функционированию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</si>
  <si>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Софинансирование мероприятий по устойчивому функционированию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</si>
  <si>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 xml:space="preserve">Строительство автомобильных дорог </t>
  </si>
  <si>
    <t>администрация рабочего поселка Линево Искитимского района Новосибирской области"</t>
  </si>
  <si>
    <t>2023 год</t>
  </si>
  <si>
    <t>310.02.06</t>
  </si>
  <si>
    <t>договор</t>
  </si>
  <si>
    <t>Прочие межбюджетные трансферты</t>
  </si>
  <si>
    <t xml:space="preserve">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
</t>
  </si>
  <si>
    <t xml:space="preserve"> в тыс. руб.</t>
  </si>
  <si>
    <t>Таблица 1</t>
  </si>
  <si>
    <t>Новосибирской области</t>
  </si>
  <si>
    <t>р.п. Линево Искитимского района</t>
  </si>
  <si>
    <t>к решению сессии Совета депутатов</t>
  </si>
  <si>
    <t>Стритиельство тратуара по Комунистической</t>
  </si>
  <si>
    <t>Приложение 8</t>
  </si>
  <si>
    <t xml:space="preserve">                          РАСПРЕДЕЛЕНИЕ ИНЫХ МЕЖБЮДЖЕТНЫХ ТРАНСФЕРТОВ НА РЕАЛИЗАЦИЮ МЕРОПРИЯТИЙ ПО ОСУЩЕСТВЛЕНИЮ ВНЕШНЕГО МУНИЦПАЛЬНОГО ФИНАНСОВОГО КОНТРОЛЯ НА  2021 ГОДУ И ПЛАНОВОМ ПЕРИОДЕ 2022 И 2023 ГОДОВ</t>
  </si>
  <si>
    <t>Администрация рабочего поселка Линево Искитимского района Новосибирской области</t>
  </si>
  <si>
    <t>Итого</t>
  </si>
  <si>
    <t xml:space="preserve">                          РАСПРЕДЕЛЕНИЕ БЮДЖЕТНЫХ АССИГНОВАНИЙ НА КАПИТАЛЬНЫЕ ВЛОЖЕНИЯ ИЗ МЕСТНОГО БЮДЖЕТА ПО НАПРАВЛЕНИЯМ И ОБЪЕКТАМ В 2021 ГОДУ И ПЛАНОВОМ ПЕРИОДЕ 2022 И 2023 ГОДОВ</t>
  </si>
  <si>
    <t xml:space="preserve">ИСТОЧНИКИ ФИНАНСИРОВАНИЯ ДЕФИЦИТА МЕСТНОГО БЮДЖЕТА НА 2021 ГОД И ПЛАНОВЫЙ ПЕРИОД 2022 И 2023 ГОДОВ </t>
  </si>
  <si>
    <t>Приложение 11</t>
  </si>
  <si>
    <t>Кредиты, привлекаемы от кредитных организаций</t>
  </si>
  <si>
    <t>Кредиты, привлекаемы от других бюджетов в бюджетной системы Российской Федерации</t>
  </si>
  <si>
    <t>Объем привлечения</t>
  </si>
  <si>
    <t>Предельные сроки погашения</t>
  </si>
  <si>
    <t>Объем средств, направляемых на погашение</t>
  </si>
  <si>
    <t xml:space="preserve">Муниципальные внутренние заимствования в том числе </t>
  </si>
  <si>
    <t>-</t>
  </si>
  <si>
    <t xml:space="preserve">ПРОГРАМММА МУНИЦИПАЛЬНЫХ ВНУТРЕННИХ ЗАИМСТВОВАНИЙ АДМИНИСТРАЦИИ РАБОЧЕГО ПОСЕЛКА ЛИНЕВО ИСКИТИМСКОГО РАЙОНА НОВОСИБИРСКОЙ ОБЛАСТИ НА 2021 ГОД И ПЛАНОВЫЙ ПЕРИОД 2022 И 2023 ГОДОВ </t>
  </si>
  <si>
    <t xml:space="preserve">ПРОГРАМММА МУНИЦИПАЛЬНЫХ ГАРАНТИЙ АДМИНИСТРАЦИИ РАБОЧЕГО ПОСЕЛКА ЛИНЕВО ИСКИТИМСКОГО РАЙОНА НОВОСИБИРСКОЙ ОБЛАСТИ В ВАЛЮТЕ РОССИЙСКОЙ ФЕДЕРАЦИИ НА 2021 ГОД И ПЛАНОВЫЙ ПЕРИОД 2022 И 2023 ГОДОВ </t>
  </si>
  <si>
    <t>Цель гарантирования</t>
  </si>
  <si>
    <t>Общий объем гарантий, тыс. рублей</t>
  </si>
  <si>
    <t>Категория принципалов</t>
  </si>
  <si>
    <t>Наличие права регрессного требования</t>
  </si>
  <si>
    <t>Иные условия предоставления и исполнения государственных гарантий</t>
  </si>
  <si>
    <t>2</t>
  </si>
  <si>
    <t>итого</t>
  </si>
  <si>
    <t>№ п\п</t>
  </si>
  <si>
    <t xml:space="preserve">к решению сессии Совета депутатов р.п. Линево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</si>
  <si>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2021 ГОД И ПЛАНОВЫЙ ПЕРИОД 2022 И 2023 ГОДОВ</t>
  </si>
  <si>
    <t>Реализация мероприятий по обеспечению безопасности дорожного движения на территории рабочего поселка Линево за счет акцизов</t>
  </si>
  <si>
    <t>к решению сессии Совета депутатов р.п. Линево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</si>
  <si>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2021 ГОД И ПЛАНОВЫЙ ПЕРИОД 2022 И 2023 ГОДОВ</t>
  </si>
  <si>
    <t>ВЕДОМСТВЕННАЯ СТРУКТУРА РАСХОДОВ МЕСТНОГО БЮДЖЕТА НА 2021 ГОД И ПЛАНОВЫЙ ПЕРИОД 2022 И 2023 ГОДОВ</t>
  </si>
  <si>
    <t>Обеспечение мероприятий по строительству и (или) реконструкции объектов инфраструктуры, за счет средств, поступивших от некоммерческой организации "Фонд развития моногородов"</t>
  </si>
  <si>
    <t>Софинансирование мероприятий по обеспечение мероприятий по строительству и (или) реконструкции объектов инфраструктуры, за счет средств, поступивших от некоммерческой организации "Фонд развития моногородов"</t>
  </si>
  <si>
    <t>99.0.00.70720</t>
  </si>
  <si>
    <t>99.0.00.S0720</t>
  </si>
  <si>
    <t>S0720</t>
  </si>
  <si>
    <t>70720</t>
  </si>
  <si>
    <t>Приложение 1</t>
  </si>
  <si>
    <t>ПЕРЕЧЕНЬ ГЛАВНЫХ АДМИНИСТРАТОРОВ ДОХОДОВ МЕСТНОГО БЮДЖЕТА</t>
  </si>
  <si>
    <t>Перечень главных администраторов налоговых и неналоговых доходов местного бюджета</t>
  </si>
  <si>
    <t xml:space="preserve">Наименование </t>
  </si>
  <si>
    <t>главного администратора доходов</t>
  </si>
  <si>
    <t>доходы местного бюджета</t>
  </si>
  <si>
    <t>Управление Федерального казначейчства по Новосибирской области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</si>
  <si>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Фыедерации)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</si>
  <si>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Фыедерации)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</si>
  <si>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Фыедерации)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</si>
  <si>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Фыедерации)</t>
  </si>
  <si>
    <t>Федеральная налоговая служба (Управление Федеральной налоговой службы России по Новосибирской области)</t>
  </si>
  <si>
    <t xml:space="preserve">1 01 02010 01 0000 110 </t>
  </si>
  <si>
    <t>182</t>
  </si>
  <si>
    <t xml:space="preserve">1 01 02020 01 0000 110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</si>
  <si>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</si>
  <si>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1 01 02030 01 0000 110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</si>
  <si>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</si>
  <si>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1 01 02040 01 0000 110 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</si>
  <si>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</si>
  <si>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</si>
  <si>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</si>
  <si>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1 09 04053 13 0000 110</t>
  </si>
  <si>
    <t>Земельный налог (по обязательствам, возникшим до 1 января 2006 года), мобилизуемый на территориях городских поселений</t>
  </si>
  <si>
    <t>Управление Федеральной службы судебных приставов  по Новосибирской области</t>
  </si>
  <si>
    <t>1 16 21050 13 6000 140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</si>
  <si>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</si>
  <si>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администрация рабочего поселка Линево Искитимского района Новосибирской области</t>
  </si>
  <si>
    <t xml:space="preserve">1 08 07175 01 1000 110    </t>
  </si>
  <si>
    <t>Государственная пошлина за выдачу органом местного самоуправления 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</si>
  <si>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1 11 05025 13 0000 120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</si>
  <si>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</si>
  <si>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</si>
  <si>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1 11 07015 13 0000 120  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</si>
  <si>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</si>
  <si>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 xml:space="preserve">1 11 09045 13 0000 120  </t>
  </si>
  <si>
    <t xml:space="preserve"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 </t>
  </si>
  <si>
    <t xml:space="preserve">1 13 02995 13 0000 130  </t>
  </si>
  <si>
    <t xml:space="preserve">1 14 02053 13 0000 410   </t>
  </si>
  <si>
    <t xml:space="preserve"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</si>
  <si>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</si>
  <si>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</si>
  <si>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1 14 06025 13 0000 430  </t>
  </si>
  <si>
    <t xml:space="preserve"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 </t>
  </si>
  <si>
    <t>1 15 02050 13 0000 140</t>
  </si>
  <si>
    <t>Платежи, взимаемые органами местного самоуправления (организациями) городских поселений за выполнение определенных функций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</si>
  <si>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</si>
  <si>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контроля.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</si>
  <si>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</si>
  <si>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контроля.</t>
  </si>
  <si>
    <t>1 16 07010 13 0000 140</t>
  </si>
  <si>
    <t>Штрафы, неустойки, пени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</si>
  <si>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 </t>
  </si>
  <si>
    <t>1 16 10031 13 0000 140</t>
  </si>
  <si>
    <t>Возмещение ущерба при возникновении страховых случаев, когда выгодоприобритателями выступают получатели средств бюджета городского поселения</t>
  </si>
  <si>
    <t xml:space="preserve">                                 Денежные   взыскания   (штрафы)   за   нарушение    4</t>
  </si>
  <si>
    <t xml:space="preserve">1 17 01050 13 0000 180  </t>
  </si>
  <si>
    <t>Невыясненные поступления, зачисляемые в бюджеты городских поселений</t>
  </si>
  <si>
    <t xml:space="preserve">                                 размещении   заказов   на   поставки    товаров,</t>
  </si>
  <si>
    <t xml:space="preserve">1 17 05050 13 0000 180  </t>
  </si>
  <si>
    <t xml:space="preserve">                                 выполнение  работ,  оказание  услуг   для   нужд</t>
  </si>
  <si>
    <t>700</t>
  </si>
  <si>
    <t>администрация Искитимского района Новосибирской области</t>
  </si>
  <si>
    <t xml:space="preserve">                                 поселений</t>
  </si>
  <si>
    <t xml:space="preserve">  </t>
  </si>
  <si>
    <t xml:space="preserve"> 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</si>
  <si>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</si>
  <si>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Федеральная антимонопольная служба</t>
  </si>
  <si>
    <t>1 16 10123 01 0131 140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</si>
  <si>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</si>
  <si>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Таблица 2</t>
  </si>
  <si>
    <t>приложения 1</t>
  </si>
  <si>
    <t xml:space="preserve">Перечень главных администраторов безвозмездных поступлений                    </t>
  </si>
  <si>
    <t xml:space="preserve">            Код бюджетной классификации             Российской Федерации</t>
  </si>
  <si>
    <t>администрация рабочего поселка Линево</t>
  </si>
  <si>
    <t>2 02 15001 13 0000 150</t>
  </si>
  <si>
    <t>Дотации бюджетам городских поселений на выравнивание бюджетной обеспеченности из бюджета субъектов Российской Федерации</t>
  </si>
  <si>
    <t>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</si>
  <si>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</si>
  <si>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2 02 20216 13 0000 150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</si>
  <si>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</si>
  <si>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2 02 45160 13 0000 150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</si>
  <si>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</si>
  <si>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городских поселений</t>
  </si>
  <si>
    <t xml:space="preserve">2 07 05030 13 0000 150 </t>
  </si>
  <si>
    <t>Прочие безвозмездные поступления в бюджеты городских поселений</t>
  </si>
  <si>
    <t xml:space="preserve">2 08 05000 13 0000 150 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</si>
  <si>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</si>
  <si>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2 18 60010 13 0000 150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</si>
  <si>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</si>
  <si>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2 19 35118 13 0000 150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</si>
  <si>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посений</t>
  </si>
  <si>
    <t>2 19 60010 13 0000 150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</si>
  <si>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</si>
  <si>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Приложение 2</t>
  </si>
  <si>
    <t>ПЕРЕЧЕНЬ ГЛАВНЫХ АДМИНИСТРАТОРОВ                                                                                                   ИСТОЧНИКОВ ФИНАНСИРОВАНИЯ  ДЕФИЦИТА МЕСТНОГО БЮДЖЕТА</t>
  </si>
  <si>
    <t>главного администратора источников финансирования дефицита бюджета</t>
  </si>
  <si>
    <t>источников финансирования дефицита бюджета</t>
  </si>
  <si>
    <t>администрация рабочего поселка Линево                              Искитимского района Новосибирской области</t>
  </si>
  <si>
    <t>01 00 00 00 00 0000 000</t>
  </si>
  <si>
    <t>ИСТОЧНИКИ ВНУТРЕННЕГО  ФИНАНСИРОВАНИЯ ДЕФИЦИТОВ БЮДЖЕТОВ</t>
  </si>
  <si>
    <t>Изменение остатков средств на счетах по учету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</si>
  <si>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</si>
  <si>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</si>
  <si>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</si>
  <si>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 xml:space="preserve"> 01 05 02 01 13 0000 510</t>
  </si>
  <si>
    <t>Увеличение прочих остатков денежных средств бюджетов городских поселений</t>
  </si>
  <si>
    <t>Уменьшение остатков средств бюджетов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</si>
  <si>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</si>
  <si>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</si>
  <si>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
</t>
  </si>
  <si>
    <t>01 05 02 01 13 0000 610</t>
  </si>
  <si>
    <t>Уменьшение прочих остатков денежных средств бюджетов городских поселений</t>
  </si>
  <si>
    <t xml:space="preserve"> * главный администратор ИФДБ - соответствует коду главного распорядителя бюджетных средств</t>
  </si>
  <si>
    <t>Приложение 4</t>
  </si>
  <si>
    <t xml:space="preserve">к решению сессии Совета депутатов </t>
  </si>
  <si>
    <t xml:space="preserve">р.п. Линево Искитимского района </t>
  </si>
  <si>
    <t>НОРМАТИВЫ РАСПРЕДЕЛЕНИЯ ДОХОДОВ МЕЖДУ БЮДЖЕТАМИ БЮДЖЕТНОЙ СИСТЕМЫ РОССИЙСКОЙ ФЕДЕРАЦИИ                                                                     НА 2021 ГОД И ПЛАНОВЫЙ ПЕРИОД 2022 И 2023 ГОДОВ</t>
  </si>
  <si>
    <t>Наименование вида доходов</t>
  </si>
  <si>
    <t>нормативы отчислений в местный бюджет</t>
  </si>
  <si>
    <t>Налог на имущество физических лиц</t>
  </si>
  <si>
    <t>Государственнная пошлина</t>
  </si>
  <si>
    <t>Задолженность и перерасчет по отмененным налогам, сборам и иным обязательным платежам</t>
  </si>
  <si>
    <t>Доходы, получаемые в виде арендной платы за земельные участки</t>
  </si>
  <si>
    <t>Доходы от сдачи в аренду имущества, находящегося в оперативном управлении городских поселений и созданных ими учреждений</t>
  </si>
  <si>
    <t>Прочие поступления от использования имущества</t>
  </si>
  <si>
    <t>Прочие доходы от компенсации затрат ородских поселений</t>
  </si>
  <si>
    <t>Защита населения и территории от чрезвычайных ситуаций природного и техногенного характера, пожарная безопасность</t>
  </si>
  <si>
    <t>99.0.00.01990</t>
  </si>
  <si>
    <t>Муниципальная программа "Осуществление дорожной деятельности в рабочем поселке Линево Искитимского района Новосибирской области</t>
  </si>
  <si>
    <t xml:space="preserve">ДОХОДЫ МЕСТНОГО БЮДЖЕТА НА 2021 ГОД  </t>
  </si>
  <si>
    <t xml:space="preserve">                   И НА ПЛАНОВЫЙ ПЕРИОД 2022 И 2023 ГОДОВ</t>
  </si>
  <si>
    <t>Доходы бюджета 2023 год</t>
  </si>
  <si>
    <t>2 02 20229 00 0000 150</t>
  </si>
  <si>
    <t>Субсидии бюджетам на строительство и (или) реконструкцию объектов инфраструктуры, необходимых для осуществления физическими и юридическими лицами инвестиционных проектов в моногородах</t>
  </si>
  <si>
    <t>2 02 20229 13 0000 150</t>
  </si>
  <si>
    <t>Субсидии бюджетам городских поселений на строительство и (или) реконструкцию объектов инфраструктуры, необходимых для осуществления физическими и юридическими лицами инвестиционных проектов в моногородах</t>
  </si>
  <si>
    <t>Прочие межбюджетные трансферты, передаваемые бюджетам поселений</t>
  </si>
  <si>
    <t xml:space="preserve">                                                                                      от 23.12.2020  №22 </t>
  </si>
  <si>
    <t xml:space="preserve">                                                                    от 23.12.2020  №22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</si>
</sst>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0"/>
    <numFmt numFmtId="165" formatCode="000\ 00\ 00"/>
    <numFmt numFmtId="166" formatCode="000"/>
    <numFmt numFmtId="167" formatCode="#,##0.0;[Red]\-#,##0.0"/>
    <numFmt numFmtId="168" formatCode="#,##0.0"/>
    <numFmt numFmtId="169" formatCode="0.0"/>
    <numFmt numFmtId="170" formatCode="#,##0.0_ ;[Red]\-#,##0.0\ "/>
    <numFmt numFmtId="171" formatCode="#,##0.000"/>
    <numFmt numFmtId="172" formatCode="#,##0.0000"/>
    <numFmt numFmtId="173" formatCode="0.0%"/>
  </numFmts>
  <fonts count="4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0" fontId="2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26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" applyFill="1" applyAlignment="1">
      <alignment horizontal="left" vertical="top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" fillId="0" borderId="0" xfId="1" applyFill="1" applyAlignment="1">
      <alignment wrapText="1"/>
    </xf>
    <xf numFmtId="0" fontId="15" fillId="0" borderId="0" xfId="1" applyFont="1" applyFill="1"/>
    <xf numFmtId="0" fontId="1" fillId="0" borderId="0" xfId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2" fillId="0" borderId="0" xfId="1" applyFont="1" applyFill="1"/>
    <xf numFmtId="0" fontId="11" fillId="0" borderId="0" xfId="1" applyFont="1" applyFill="1" applyAlignment="1">
      <alignment horizontal="center" vertical="center"/>
    </xf>
    <xf numFmtId="0" fontId="1" fillId="0" borderId="0" xfId="1"/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 vertical="center" wrapText="1"/>
    </xf>
    <xf numFmtId="0" fontId="2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165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/>
      <protection hidden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0" fillId="0" borderId="0" xfId="1" applyFont="1" applyFill="1" applyAlignment="1">
      <alignment horizontal="right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 applyProtection="1">
      <alignment horizontal="left" vertical="top" wrapText="1"/>
      <protection hidden="1"/>
    </xf>
    <xf numFmtId="168" fontId="2" fillId="0" borderId="1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168" fontId="2" fillId="3" borderId="1" xfId="1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 vertical="top" wrapText="1"/>
    </xf>
    <xf numFmtId="0" fontId="7" fillId="0" borderId="1" xfId="0" applyFont="1" applyBorder="1"/>
    <xf numFmtId="0" fontId="2" fillId="0" borderId="0" xfId="1" applyFont="1" applyFill="1" applyAlignment="1">
      <alignment horizontal="right"/>
    </xf>
    <xf numFmtId="0" fontId="6" fillId="0" borderId="1" xfId="0" applyFont="1" applyBorder="1"/>
    <xf numFmtId="169" fontId="6" fillId="0" borderId="1" xfId="0" applyNumberFormat="1" applyFont="1" applyBorder="1"/>
    <xf numFmtId="0" fontId="1" fillId="0" borderId="0" xfId="1" applyFont="1" applyFill="1"/>
    <xf numFmtId="0" fontId="1" fillId="3" borderId="0" xfId="1" applyFill="1"/>
    <xf numFmtId="167" fontId="4" fillId="0" borderId="8" xfId="1" applyNumberFormat="1" applyFont="1" applyFill="1" applyBorder="1" applyAlignment="1" applyProtection="1">
      <alignment horizontal="right" vertical="center"/>
      <protection hidden="1"/>
    </xf>
    <xf numFmtId="0" fontId="12" fillId="0" borderId="8" xfId="1" applyFont="1" applyFill="1" applyBorder="1" applyAlignment="1" applyProtection="1">
      <protection hidden="1"/>
    </xf>
    <xf numFmtId="0" fontId="12" fillId="0" borderId="8" xfId="1" applyNumberFormat="1" applyFont="1" applyFill="1" applyBorder="1" applyAlignment="1" applyProtection="1">
      <alignment horizontal="center"/>
      <protection hidden="1"/>
    </xf>
    <xf numFmtId="0" fontId="1" fillId="0" borderId="8" xfId="1" applyFill="1" applyBorder="1"/>
    <xf numFmtId="168" fontId="1" fillId="4" borderId="1" xfId="1" applyNumberFormat="1" applyFill="1" applyBorder="1" applyAlignment="1">
      <alignment wrapText="1"/>
    </xf>
    <xf numFmtId="167" fontId="2" fillId="3" borderId="1" xfId="1" applyNumberFormat="1" applyFont="1" applyFill="1" applyBorder="1" applyAlignment="1" applyProtection="1">
      <alignment horizontal="right" vertical="center"/>
      <protection hidden="1"/>
    </xf>
    <xf numFmtId="0" fontId="1" fillId="0" borderId="1" xfId="1" applyFill="1" applyBorder="1"/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3" fillId="0" borderId="1" xfId="1" applyNumberFormat="1" applyFont="1" applyFill="1" applyBorder="1" applyAlignment="1" applyProtection="1">
      <alignment horizontal="right" vertical="center"/>
      <protection hidden="1"/>
    </xf>
    <xf numFmtId="167" fontId="14" fillId="0" borderId="1" xfId="1" applyNumberFormat="1" applyFont="1" applyFill="1" applyBorder="1" applyAlignment="1" applyProtection="1">
      <alignment horizontal="right" vertical="center"/>
      <protection hidden="1"/>
    </xf>
    <xf numFmtId="0" fontId="15" fillId="0" borderId="1" xfId="1" applyFont="1" applyFill="1" applyBorder="1"/>
    <xf numFmtId="167" fontId="1" fillId="0" borderId="1" xfId="1" applyNumberFormat="1" applyFill="1" applyBorder="1"/>
    <xf numFmtId="170" fontId="1" fillId="0" borderId="1" xfId="1" applyNumberFormat="1" applyFill="1" applyBorder="1"/>
    <xf numFmtId="167" fontId="3" fillId="0" borderId="1" xfId="1" applyNumberFormat="1" applyFont="1" applyFill="1" applyBorder="1" applyAlignment="1" applyProtection="1">
      <alignment horizontal="left" vertical="top"/>
      <protection hidden="1"/>
    </xf>
    <xf numFmtId="0" fontId="1" fillId="0" borderId="1" xfId="1" applyFill="1" applyBorder="1" applyAlignment="1">
      <alignment horizontal="left" vertical="top"/>
    </xf>
    <xf numFmtId="0" fontId="1" fillId="0" borderId="1" xfId="1" applyFont="1" applyFill="1" applyBorder="1"/>
    <xf numFmtId="167" fontId="16" fillId="0" borderId="1" xfId="1" applyNumberFormat="1" applyFont="1" applyFill="1" applyBorder="1" applyAlignment="1" applyProtection="1">
      <alignment horizontal="right" vertical="center"/>
      <protection hidden="1"/>
    </xf>
    <xf numFmtId="167" fontId="13" fillId="0" borderId="1" xfId="1" applyNumberFormat="1" applyFont="1" applyFill="1" applyBorder="1" applyAlignment="1" applyProtection="1">
      <alignment horizontal="right" vertical="center"/>
      <protection hidden="1"/>
    </xf>
    <xf numFmtId="0" fontId="1" fillId="0" borderId="1" xfId="1" applyFill="1" applyBorder="1" applyAlignment="1">
      <alignment wrapText="1"/>
    </xf>
    <xf numFmtId="167" fontId="1" fillId="0" borderId="1" xfId="1" applyNumberFormat="1" applyFill="1" applyBorder="1" applyAlignment="1">
      <alignment wrapText="1"/>
    </xf>
    <xf numFmtId="168" fontId="4" fillId="3" borderId="1" xfId="1" applyNumberFormat="1" applyFont="1" applyFill="1" applyBorder="1" applyAlignment="1" applyProtection="1">
      <alignment horizontal="right" vertical="center"/>
      <protection hidden="1"/>
    </xf>
    <xf numFmtId="0" fontId="11" fillId="3" borderId="0" xfId="1" applyFont="1" applyFill="1"/>
    <xf numFmtId="0" fontId="10" fillId="3" borderId="0" xfId="1" applyFont="1" applyFill="1" applyAlignment="1">
      <alignment horizontal="right" vertical="top" wrapText="1"/>
    </xf>
    <xf numFmtId="0" fontId="0" fillId="3" borderId="0" xfId="0" applyFill="1" applyAlignment="1">
      <alignment horizontal="right" vertical="top" wrapText="1"/>
    </xf>
    <xf numFmtId="0" fontId="10" fillId="3" borderId="0" xfId="1" applyFont="1" applyFill="1" applyBorder="1" applyAlignment="1">
      <alignment horizontal="right"/>
    </xf>
    <xf numFmtId="0" fontId="4" fillId="3" borderId="1" xfId="1" applyNumberFormat="1" applyFont="1" applyFill="1" applyBorder="1" applyAlignment="1" applyProtection="1">
      <alignment horizontal="left" vertical="top" wrapText="1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165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center" vertical="center"/>
      <protection hidden="1"/>
    </xf>
    <xf numFmtId="167" fontId="4" fillId="3" borderId="1" xfId="1" applyNumberFormat="1" applyFont="1" applyFill="1" applyBorder="1" applyAlignment="1" applyProtection="1">
      <alignment horizontal="right" vertical="center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6" fontId="8" fillId="3" borderId="1" xfId="1" applyNumberFormat="1" applyFont="1" applyFill="1" applyBorder="1" applyAlignment="1" applyProtection="1">
      <alignment horizontal="center" vertical="center"/>
      <protection hidden="1"/>
    </xf>
    <xf numFmtId="167" fontId="8" fillId="3" borderId="1" xfId="1" applyNumberFormat="1" applyFont="1" applyFill="1" applyBorder="1" applyAlignment="1" applyProtection="1">
      <alignment horizontal="right" vertical="center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6" fontId="9" fillId="3" borderId="1" xfId="1" applyNumberFormat="1" applyFont="1" applyFill="1" applyBorder="1" applyAlignment="1" applyProtection="1">
      <alignment horizontal="center" vertical="center"/>
      <protection hidden="1"/>
    </xf>
    <xf numFmtId="167" fontId="9" fillId="3" borderId="1" xfId="1" applyNumberFormat="1" applyFont="1" applyFill="1" applyBorder="1" applyAlignment="1" applyProtection="1">
      <alignment horizontal="right" vertical="center"/>
      <protection hidden="1"/>
    </xf>
    <xf numFmtId="168" fontId="9" fillId="3" borderId="1" xfId="1" applyNumberFormat="1" applyFont="1" applyFill="1" applyBorder="1" applyAlignment="1" applyProtection="1">
      <alignment horizontal="right" vertical="center"/>
      <protection hidden="1"/>
    </xf>
    <xf numFmtId="0" fontId="8" fillId="3" borderId="1" xfId="1" applyNumberFormat="1" applyFont="1" applyFill="1" applyBorder="1" applyAlignment="1" applyProtection="1">
      <alignment horizontal="left" vertical="top" wrapText="1"/>
      <protection hidden="1"/>
    </xf>
    <xf numFmtId="165" fontId="8" fillId="3" borderId="1" xfId="1" applyNumberFormat="1" applyFont="1" applyFill="1" applyBorder="1" applyAlignment="1" applyProtection="1">
      <alignment horizontal="center" vertical="center" wrapText="1"/>
      <protection hidden="1"/>
    </xf>
    <xf numFmtId="168" fontId="8" fillId="3" borderId="1" xfId="1" applyNumberFormat="1" applyFont="1" applyFill="1" applyBorder="1" applyAlignment="1" applyProtection="1">
      <alignment horizontal="right" vertical="center"/>
      <protection hidden="1"/>
    </xf>
    <xf numFmtId="168" fontId="4" fillId="3" borderId="1" xfId="1" applyNumberFormat="1" applyFont="1" applyFill="1" applyBorder="1" applyAlignment="1" applyProtection="1">
      <alignment horizontal="right"/>
      <protection hidden="1"/>
    </xf>
    <xf numFmtId="0" fontId="4" fillId="3" borderId="1" xfId="1" applyNumberFormat="1" applyFont="1" applyFill="1" applyBorder="1" applyAlignment="1" applyProtection="1">
      <alignment horizontal="left" vertical="top" wrapText="1" shrinkToFit="1"/>
      <protection hidden="1"/>
    </xf>
    <xf numFmtId="0" fontId="4" fillId="3" borderId="1" xfId="1" applyNumberFormat="1" applyFont="1" applyFill="1" applyBorder="1" applyAlignment="1" applyProtection="1">
      <alignment horizontal="left" vertical="center" wrapText="1"/>
      <protection hidden="1"/>
    </xf>
    <xf numFmtId="0" fontId="9" fillId="3" borderId="1" xfId="1" applyNumberFormat="1" applyFont="1" applyFill="1" applyBorder="1" applyAlignment="1" applyProtection="1">
      <alignment horizontal="left" vertical="center" wrapText="1"/>
      <protection hidden="1"/>
    </xf>
    <xf numFmtId="0" fontId="8" fillId="3" borderId="1" xfId="1" applyNumberFormat="1" applyFont="1" applyFill="1" applyBorder="1" applyAlignment="1" applyProtection="1">
      <alignment horizontal="left" vertical="center" wrapText="1"/>
      <protection hidden="1"/>
    </xf>
    <xf numFmtId="0" fontId="7" fillId="3" borderId="1" xfId="0" applyFont="1" applyFill="1" applyBorder="1"/>
    <xf numFmtId="170" fontId="1" fillId="0" borderId="0" xfId="1" applyNumberFormat="1" applyFill="1"/>
    <xf numFmtId="167" fontId="15" fillId="0" borderId="1" xfId="1" applyNumberFormat="1" applyFont="1" applyFill="1" applyBorder="1" applyAlignment="1">
      <alignment wrapText="1"/>
    </xf>
    <xf numFmtId="0" fontId="10" fillId="0" borderId="0" xfId="1" applyFont="1" applyFill="1"/>
    <xf numFmtId="168" fontId="10" fillId="4" borderId="1" xfId="1" applyNumberFormat="1" applyFont="1" applyFill="1" applyBorder="1" applyAlignment="1">
      <alignment wrapText="1"/>
    </xf>
    <xf numFmtId="0" fontId="10" fillId="0" borderId="1" xfId="1" applyFont="1" applyFill="1" applyBorder="1"/>
    <xf numFmtId="0" fontId="10" fillId="0" borderId="0" xfId="1" applyFont="1" applyFill="1" applyProtection="1">
      <protection hidden="1"/>
    </xf>
    <xf numFmtId="167" fontId="10" fillId="0" borderId="1" xfId="1" applyNumberFormat="1" applyFont="1" applyFill="1" applyBorder="1" applyAlignment="1" applyProtection="1">
      <alignment horizontal="right" vertical="center" wrapText="1"/>
      <protection hidden="1"/>
    </xf>
    <xf numFmtId="167" fontId="10" fillId="0" borderId="1" xfId="1" applyNumberFormat="1" applyFont="1" applyFill="1" applyBorder="1" applyAlignment="1" applyProtection="1">
      <alignment horizontal="right" vertical="center"/>
      <protection hidden="1"/>
    </xf>
    <xf numFmtId="0" fontId="19" fillId="3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168" fontId="7" fillId="0" borderId="1" xfId="0" applyNumberFormat="1" applyFont="1" applyBorder="1" applyAlignment="1">
      <alignment vertical="center"/>
    </xf>
    <xf numFmtId="0" fontId="2" fillId="3" borderId="0" xfId="2" applyFont="1" applyFill="1" applyAlignment="1">
      <alignment horizontal="right" vertical="top"/>
    </xf>
    <xf numFmtId="0" fontId="20" fillId="3" borderId="0" xfId="2" applyFill="1"/>
    <xf numFmtId="0" fontId="20" fillId="3" borderId="0" xfId="2" applyFill="1" applyAlignment="1">
      <alignment vertical="top"/>
    </xf>
    <xf numFmtId="0" fontId="2" fillId="3" borderId="6" xfId="2" applyFont="1" applyFill="1" applyBorder="1" applyAlignment="1">
      <alignment horizontal="right"/>
    </xf>
    <xf numFmtId="0" fontId="4" fillId="3" borderId="1" xfId="2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wrapText="1"/>
    </xf>
    <xf numFmtId="0" fontId="4" fillId="3" borderId="1" xfId="2" applyFont="1" applyFill="1" applyBorder="1" applyAlignment="1">
      <alignment horizontal="justify" wrapText="1"/>
    </xf>
    <xf numFmtId="168" fontId="4" fillId="3" borderId="1" xfId="2" applyNumberFormat="1" applyFont="1" applyFill="1" applyBorder="1" applyAlignment="1">
      <alignment horizontal="center"/>
    </xf>
    <xf numFmtId="171" fontId="20" fillId="3" borderId="0" xfId="2" applyNumberFormat="1" applyFill="1"/>
    <xf numFmtId="0" fontId="21" fillId="3" borderId="1" xfId="2" applyFont="1" applyFill="1" applyBorder="1" applyAlignment="1"/>
    <xf numFmtId="0" fontId="21" fillId="3" borderId="1" xfId="2" applyFont="1" applyFill="1" applyBorder="1" applyAlignment="1">
      <alignment horizontal="justify" wrapText="1"/>
    </xf>
    <xf numFmtId="168" fontId="21" fillId="3" borderId="1" xfId="2" applyNumberFormat="1" applyFont="1" applyFill="1" applyBorder="1" applyAlignment="1">
      <alignment horizontal="center"/>
    </xf>
    <xf numFmtId="0" fontId="2" fillId="3" borderId="1" xfId="2" applyFont="1" applyFill="1" applyBorder="1" applyAlignment="1">
      <alignment vertical="center" wrapText="1"/>
    </xf>
    <xf numFmtId="0" fontId="2" fillId="3" borderId="1" xfId="2" applyNumberFormat="1" applyFont="1" applyFill="1" applyBorder="1" applyAlignment="1">
      <alignment horizontal="justify" wrapText="1"/>
    </xf>
    <xf numFmtId="168" fontId="2" fillId="3" borderId="1" xfId="2" applyNumberFormat="1" applyFont="1" applyFill="1" applyBorder="1" applyAlignment="1">
      <alignment horizontal="center" wrapText="1"/>
    </xf>
    <xf numFmtId="0" fontId="2" fillId="3" borderId="1" xfId="2" applyFont="1" applyFill="1" applyBorder="1" applyAlignment="1">
      <alignment horizontal="justify" wrapText="1"/>
    </xf>
    <xf numFmtId="168" fontId="2" fillId="3" borderId="1" xfId="2" applyNumberFormat="1" applyFont="1" applyFill="1" applyBorder="1" applyAlignment="1">
      <alignment horizontal="center"/>
    </xf>
    <xf numFmtId="0" fontId="19" fillId="3" borderId="1" xfId="2" applyFont="1" applyFill="1" applyBorder="1" applyAlignment="1">
      <alignment vertical="center" wrapText="1"/>
    </xf>
    <xf numFmtId="0" fontId="21" fillId="3" borderId="1" xfId="2" applyFont="1" applyFill="1" applyBorder="1" applyAlignment="1">
      <alignment wrapText="1"/>
    </xf>
    <xf numFmtId="0" fontId="21" fillId="3" borderId="1" xfId="2" applyFont="1" applyFill="1" applyBorder="1" applyAlignment="1">
      <alignment horizontal="justify" vertical="top" wrapText="1"/>
    </xf>
    <xf numFmtId="0" fontId="2" fillId="3" borderId="1" xfId="3" applyNumberFormat="1" applyFont="1" applyFill="1" applyBorder="1" applyAlignment="1" applyProtection="1">
      <alignment vertical="center"/>
      <protection hidden="1"/>
    </xf>
    <xf numFmtId="0" fontId="2" fillId="3" borderId="1" xfId="2" applyFont="1" applyFill="1" applyBorder="1" applyAlignment="1">
      <alignment horizontal="justify" vertical="top" wrapText="1"/>
    </xf>
    <xf numFmtId="0" fontId="19" fillId="3" borderId="1" xfId="2" applyFont="1" applyFill="1" applyBorder="1" applyAlignment="1">
      <alignment horizontal="justify" wrapText="1"/>
    </xf>
    <xf numFmtId="168" fontId="19" fillId="3" borderId="1" xfId="2" applyNumberFormat="1" applyFont="1" applyFill="1" applyBorder="1" applyAlignment="1">
      <alignment horizontal="center"/>
    </xf>
    <xf numFmtId="0" fontId="2" fillId="3" borderId="1" xfId="2" applyFont="1" applyFill="1" applyBorder="1" applyAlignment="1">
      <alignment wrapText="1"/>
    </xf>
    <xf numFmtId="0" fontId="21" fillId="3" borderId="1" xfId="2" applyFont="1" applyFill="1" applyBorder="1" applyAlignment="1">
      <alignment vertical="center" wrapText="1"/>
    </xf>
    <xf numFmtId="0" fontId="22" fillId="3" borderId="1" xfId="2" applyNumberFormat="1" applyFont="1" applyFill="1" applyBorder="1" applyAlignment="1">
      <alignment horizontal="justify" wrapText="1"/>
    </xf>
    <xf numFmtId="0" fontId="21" fillId="3" borderId="1" xfId="2" applyNumberFormat="1" applyFont="1" applyFill="1" applyBorder="1" applyAlignment="1">
      <alignment horizontal="justify" vertical="top" wrapText="1"/>
    </xf>
    <xf numFmtId="0" fontId="20" fillId="3" borderId="0" xfId="2" applyFill="1" applyBorder="1"/>
    <xf numFmtId="0" fontId="21" fillId="3" borderId="1" xfId="2" applyNumberFormat="1" applyFont="1" applyFill="1" applyBorder="1" applyAlignment="1">
      <alignment horizontal="justify" wrapText="1"/>
    </xf>
    <xf numFmtId="172" fontId="20" fillId="3" borderId="0" xfId="2" applyNumberFormat="1" applyFill="1"/>
    <xf numFmtId="168" fontId="22" fillId="3" borderId="1" xfId="2" applyNumberFormat="1" applyFont="1" applyFill="1" applyBorder="1" applyAlignment="1">
      <alignment horizontal="center"/>
    </xf>
    <xf numFmtId="0" fontId="4" fillId="3" borderId="1" xfId="2" applyFont="1" applyFill="1" applyBorder="1" applyAlignment="1">
      <alignment wrapText="1"/>
    </xf>
    <xf numFmtId="168" fontId="23" fillId="3" borderId="1" xfId="2" applyNumberFormat="1" applyFont="1" applyFill="1" applyBorder="1" applyAlignment="1">
      <alignment horizontal="center"/>
    </xf>
    <xf numFmtId="0" fontId="4" fillId="3" borderId="1" xfId="2" applyNumberFormat="1" applyFont="1" applyFill="1" applyBorder="1" applyAlignment="1">
      <alignment horizontal="justify" wrapText="1"/>
    </xf>
    <xf numFmtId="168" fontId="24" fillId="3" borderId="1" xfId="2" applyNumberFormat="1" applyFont="1" applyFill="1" applyBorder="1" applyAlignment="1">
      <alignment horizontal="center"/>
    </xf>
    <xf numFmtId="0" fontId="2" fillId="3" borderId="1" xfId="2" applyFont="1" applyFill="1" applyBorder="1" applyAlignment="1">
      <alignment horizontal="justify" vertical="center" wrapText="1"/>
    </xf>
    <xf numFmtId="0" fontId="2" fillId="3" borderId="1" xfId="2" applyFont="1" applyFill="1" applyBorder="1" applyAlignment="1">
      <alignment horizontal="center" wrapText="1"/>
    </xf>
    <xf numFmtId="0" fontId="21" fillId="3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vertical="center" wrapText="1"/>
    </xf>
    <xf numFmtId="0" fontId="29" fillId="3" borderId="1" xfId="2" applyFont="1" applyFill="1" applyBorder="1" applyAlignment="1">
      <alignment horizontal="center" vertical="center" wrapText="1"/>
    </xf>
    <xf numFmtId="0" fontId="30" fillId="3" borderId="1" xfId="2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justify" vertical="center" wrapText="1"/>
    </xf>
    <xf numFmtId="0" fontId="31" fillId="3" borderId="0" xfId="2" applyFont="1" applyFill="1"/>
    <xf numFmtId="0" fontId="32" fillId="3" borderId="0" xfId="2" applyFont="1" applyFill="1"/>
    <xf numFmtId="0" fontId="20" fillId="3" borderId="0" xfId="2" applyFont="1" applyFill="1"/>
    <xf numFmtId="0" fontId="1" fillId="5" borderId="0" xfId="1" applyFill="1"/>
    <xf numFmtId="166" fontId="2" fillId="3" borderId="1" xfId="1" applyNumberFormat="1" applyFont="1" applyFill="1" applyBorder="1" applyAlignment="1" applyProtection="1">
      <alignment horizontal="left" vertical="top"/>
      <protection hidden="1"/>
    </xf>
    <xf numFmtId="0" fontId="10" fillId="3" borderId="1" xfId="1" applyNumberFormat="1" applyFont="1" applyFill="1" applyBorder="1" applyAlignment="1" applyProtection="1">
      <protection hidden="1"/>
    </xf>
    <xf numFmtId="0" fontId="2" fillId="3" borderId="1" xfId="1" applyFont="1" applyFill="1" applyBorder="1" applyAlignment="1">
      <alignment horizontal="center" vertical="center"/>
    </xf>
    <xf numFmtId="168" fontId="4" fillId="3" borderId="1" xfId="1" applyNumberFormat="1" applyFont="1" applyFill="1" applyBorder="1" applyAlignment="1" applyProtection="1">
      <alignment horizontal="right" vertical="center" wrapText="1"/>
      <protection hidden="1"/>
    </xf>
    <xf numFmtId="167" fontId="4" fillId="3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8" fontId="2" fillId="3" borderId="1" xfId="1" applyNumberFormat="1" applyFont="1" applyFill="1" applyBorder="1" applyAlignment="1" applyProtection="1">
      <alignment horizontal="right" vertical="top"/>
      <protection hidden="1"/>
    </xf>
    <xf numFmtId="167" fontId="2" fillId="3" borderId="1" xfId="1" applyNumberFormat="1" applyFont="1" applyFill="1" applyBorder="1" applyAlignment="1" applyProtection="1">
      <alignment horizontal="right" vertical="top"/>
      <protection hidden="1"/>
    </xf>
    <xf numFmtId="0" fontId="9" fillId="3" borderId="1" xfId="1" applyNumberFormat="1" applyFont="1" applyFill="1" applyBorder="1" applyAlignment="1" applyProtection="1">
      <alignment horizontal="left" vertical="center"/>
      <protection hidden="1"/>
    </xf>
    <xf numFmtId="0" fontId="13" fillId="0" borderId="1" xfId="1" applyFont="1" applyFill="1" applyBorder="1"/>
    <xf numFmtId="168" fontId="6" fillId="0" borderId="1" xfId="0" applyNumberFormat="1" applyFont="1" applyBorder="1"/>
    <xf numFmtId="4" fontId="1" fillId="0" borderId="0" xfId="1" applyNumberFormat="1" applyFill="1"/>
    <xf numFmtId="4" fontId="12" fillId="0" borderId="0" xfId="1" applyNumberFormat="1" applyFont="1" applyFill="1"/>
    <xf numFmtId="4" fontId="1" fillId="5" borderId="0" xfId="1" applyNumberFormat="1" applyFill="1"/>
    <xf numFmtId="4" fontId="1" fillId="0" borderId="0" xfId="1" applyNumberFormat="1" applyFill="1" applyAlignment="1">
      <alignment horizontal="left" vertical="top"/>
    </xf>
    <xf numFmtId="4" fontId="1" fillId="0" borderId="0" xfId="1" applyNumberFormat="1" applyFont="1" applyFill="1"/>
    <xf numFmtId="4" fontId="15" fillId="0" borderId="0" xfId="1" applyNumberFormat="1" applyFont="1" applyFill="1"/>
    <xf numFmtId="4" fontId="1" fillId="3" borderId="0" xfId="1" applyNumberFormat="1" applyFill="1"/>
    <xf numFmtId="0" fontId="2" fillId="0" borderId="0" xfId="1" applyFont="1" applyFill="1"/>
    <xf numFmtId="4" fontId="1" fillId="0" borderId="0" xfId="1" applyNumberFormat="1" applyFont="1" applyFill="1" applyBorder="1" applyAlignment="1" applyProtection="1">
      <protection hidden="1"/>
    </xf>
    <xf numFmtId="168" fontId="24" fillId="3" borderId="1" xfId="2" applyNumberFormat="1" applyFont="1" applyFill="1" applyBorder="1" applyAlignment="1">
      <alignment horizontal="center" vertical="top"/>
    </xf>
    <xf numFmtId="0" fontId="29" fillId="3" borderId="1" xfId="2" applyFont="1" applyFill="1" applyBorder="1" applyAlignment="1">
      <alignment horizontal="center" wrapText="1"/>
    </xf>
    <xf numFmtId="0" fontId="28" fillId="3" borderId="1" xfId="2" applyFont="1" applyFill="1" applyBorder="1" applyAlignment="1">
      <alignment horizontal="center" wrapText="1"/>
    </xf>
    <xf numFmtId="0" fontId="25" fillId="0" borderId="0" xfId="0" applyFont="1" applyAlignment="1">
      <alignment horizontal="justify"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2" fillId="3" borderId="0" xfId="2" applyFont="1" applyFill="1" applyAlignment="1"/>
    <xf numFmtId="0" fontId="2" fillId="3" borderId="0" xfId="2" applyFont="1" applyFill="1" applyAlignment="1">
      <alignment vertical="top"/>
    </xf>
    <xf numFmtId="0" fontId="4" fillId="3" borderId="0" xfId="2" applyFont="1" applyFill="1" applyAlignment="1">
      <alignment vertical="top"/>
    </xf>
    <xf numFmtId="0" fontId="20" fillId="3" borderId="0" xfId="2" applyFill="1" applyAlignment="1">
      <alignment horizontal="right"/>
    </xf>
    <xf numFmtId="0" fontId="10" fillId="0" borderId="0" xfId="1" applyFont="1" applyFill="1" applyAlignment="1">
      <alignment horizontal="right" vertical="center" wrapText="1"/>
    </xf>
    <xf numFmtId="0" fontId="10" fillId="0" borderId="0" xfId="1" applyFont="1" applyFill="1" applyAlignment="1">
      <alignment horizontal="right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168" fontId="2" fillId="0" borderId="4" xfId="1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68" fontId="4" fillId="0" borderId="1" xfId="1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0" xfId="2" applyFont="1" applyFill="1" applyAlignment="1">
      <alignment horizontal="right"/>
    </xf>
    <xf numFmtId="0" fontId="24" fillId="3" borderId="10" xfId="0" applyFont="1" applyFill="1" applyBorder="1" applyAlignment="1">
      <alignment wrapText="1"/>
    </xf>
    <xf numFmtId="0" fontId="2" fillId="3" borderId="9" xfId="1" applyNumberFormat="1" applyFont="1" applyFill="1" applyBorder="1" applyAlignment="1" applyProtection="1">
      <alignment horizontal="left" vertical="top" wrapText="1"/>
      <protection hidden="1"/>
    </xf>
    <xf numFmtId="0" fontId="35" fillId="3" borderId="0" xfId="2" applyFont="1" applyFill="1"/>
    <xf numFmtId="0" fontId="2" fillId="3" borderId="0" xfId="4" applyNumberFormat="1" applyFont="1" applyFill="1" applyAlignment="1" applyProtection="1">
      <alignment horizontal="right"/>
      <protection hidden="1"/>
    </xf>
    <xf numFmtId="0" fontId="4" fillId="3" borderId="0" xfId="4" applyNumberFormat="1" applyFont="1" applyFill="1" applyAlignment="1" applyProtection="1">
      <alignment horizontal="center" vertical="center" wrapText="1"/>
      <protection hidden="1"/>
    </xf>
    <xf numFmtId="0" fontId="4" fillId="3" borderId="0" xfId="4" applyFont="1" applyFill="1" applyAlignment="1" applyProtection="1">
      <alignment horizontal="center"/>
      <protection hidden="1"/>
    </xf>
    <xf numFmtId="0" fontId="2" fillId="3" borderId="0" xfId="2" applyFont="1" applyFill="1" applyAlignment="1">
      <alignment horizontal="center"/>
    </xf>
    <xf numFmtId="0" fontId="10" fillId="3" borderId="0" xfId="2" applyFont="1" applyFill="1" applyBorder="1"/>
    <xf numFmtId="0" fontId="10" fillId="3" borderId="0" xfId="2" applyFont="1" applyFill="1" applyAlignment="1">
      <alignment horizontal="center"/>
    </xf>
    <xf numFmtId="0" fontId="20" fillId="3" borderId="0" xfId="2" applyFill="1" applyAlignment="1"/>
    <xf numFmtId="0" fontId="2" fillId="3" borderId="0" xfId="4" applyFont="1" applyFill="1" applyProtection="1">
      <protection hidden="1"/>
    </xf>
    <xf numFmtId="0" fontId="4" fillId="3" borderId="0" xfId="4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4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4" applyNumberFormat="1" applyFont="1" applyFill="1" applyBorder="1" applyAlignment="1" applyProtection="1">
      <alignment horizontal="center" vertical="center" wrapText="1"/>
      <protection hidden="1"/>
    </xf>
    <xf numFmtId="0" fontId="2" fillId="3" borderId="2" xfId="4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4" applyNumberFormat="1" applyFont="1" applyFill="1" applyBorder="1" applyAlignment="1" applyProtection="1">
      <alignment horizontal="justify" wrapText="1"/>
      <protection hidden="1"/>
    </xf>
    <xf numFmtId="0" fontId="4" fillId="3" borderId="2" xfId="4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4" applyNumberFormat="1" applyFont="1" applyFill="1" applyBorder="1" applyAlignment="1" applyProtection="1">
      <alignment horizontal="center" vertical="center" wrapText="1"/>
      <protection hidden="1"/>
    </xf>
    <xf numFmtId="0" fontId="2" fillId="3" borderId="7" xfId="4" applyNumberFormat="1" applyFont="1" applyFill="1" applyBorder="1" applyAlignment="1" applyProtection="1">
      <alignment horizontal="center" vertical="center" wrapText="1"/>
      <protection hidden="1"/>
    </xf>
    <xf numFmtId="0" fontId="3" fillId="3" borderId="7" xfId="5" applyNumberFormat="1" applyFont="1" applyFill="1" applyBorder="1" applyAlignment="1" applyProtection="1">
      <alignment horizontal="justify" wrapText="1"/>
      <protection hidden="1"/>
    </xf>
    <xf numFmtId="0" fontId="2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6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6" applyNumberFormat="1" applyFont="1" applyFill="1" applyBorder="1" applyAlignment="1" applyProtection="1">
      <alignment horizontal="justify" wrapText="1"/>
      <protection hidden="1"/>
    </xf>
    <xf numFmtId="0" fontId="2" fillId="3" borderId="1" xfId="7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7" applyNumberFormat="1" applyFont="1" applyFill="1" applyBorder="1" applyAlignment="1" applyProtection="1">
      <alignment horizontal="justify" wrapText="1"/>
      <protection hidden="1"/>
    </xf>
    <xf numFmtId="0" fontId="3" fillId="3" borderId="1" xfId="7" applyNumberFormat="1" applyFont="1" applyFill="1" applyBorder="1" applyAlignment="1" applyProtection="1">
      <alignment horizontal="justify" vertical="top" wrapText="1"/>
      <protection hidden="1"/>
    </xf>
    <xf numFmtId="0" fontId="36" fillId="3" borderId="0" xfId="2" applyFont="1" applyFill="1" applyBorder="1"/>
    <xf numFmtId="0" fontId="2" fillId="3" borderId="1" xfId="3" applyNumberFormat="1" applyFont="1" applyFill="1" applyBorder="1" applyAlignment="1" applyProtection="1">
      <alignment horizontal="center" vertical="center"/>
      <protection hidden="1"/>
    </xf>
    <xf numFmtId="0" fontId="3" fillId="3" borderId="1" xfId="2" applyFont="1" applyFill="1" applyBorder="1" applyAlignment="1">
      <alignment horizontal="justify" wrapText="1"/>
    </xf>
    <xf numFmtId="0" fontId="4" fillId="3" borderId="1" xfId="3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2" applyFont="1" applyFill="1" applyBorder="1" applyAlignment="1">
      <alignment horizontal="center" vertical="center" wrapText="1"/>
    </xf>
    <xf numFmtId="0" fontId="3" fillId="3" borderId="4" xfId="2" applyNumberFormat="1" applyFont="1" applyFill="1" applyBorder="1" applyAlignment="1">
      <alignment horizontal="justify"/>
    </xf>
    <xf numFmtId="0" fontId="4" fillId="3" borderId="2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vertical="center"/>
    </xf>
    <xf numFmtId="49" fontId="2" fillId="3" borderId="1" xfId="2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/>
    </xf>
    <xf numFmtId="49" fontId="3" fillId="3" borderId="1" xfId="2" applyNumberFormat="1" applyFont="1" applyFill="1" applyBorder="1" applyAlignment="1">
      <alignment horizontal="justify" wrapText="1"/>
    </xf>
    <xf numFmtId="0" fontId="3" fillId="3" borderId="1" xfId="2" applyFont="1" applyFill="1" applyBorder="1" applyAlignment="1">
      <alignment horizontal="justify" vertical="top" wrapText="1"/>
    </xf>
    <xf numFmtId="0" fontId="3" fillId="3" borderId="1" xfId="2" applyFont="1" applyFill="1" applyBorder="1" applyAlignment="1">
      <alignment horizontal="justify"/>
    </xf>
    <xf numFmtId="0" fontId="3" fillId="3" borderId="1" xfId="2" applyFont="1" applyFill="1" applyBorder="1" applyAlignment="1">
      <alignment horizontal="justify" vertical="center" wrapText="1"/>
    </xf>
    <xf numFmtId="49" fontId="4" fillId="3" borderId="2" xfId="2" applyNumberFormat="1" applyFont="1" applyFill="1" applyBorder="1" applyAlignment="1">
      <alignment horizontal="center" vertical="center" wrapText="1"/>
    </xf>
    <xf numFmtId="0" fontId="3" fillId="3" borderId="1" xfId="2" applyNumberFormat="1" applyFont="1" applyFill="1" applyBorder="1" applyAlignment="1">
      <alignment horizontal="justify" wrapText="1"/>
    </xf>
    <xf numFmtId="0" fontId="3" fillId="3" borderId="1" xfId="2" applyNumberFormat="1" applyFont="1" applyFill="1" applyBorder="1" applyAlignment="1">
      <alignment wrapText="1"/>
    </xf>
    <xf numFmtId="0" fontId="4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wrapText="1"/>
    </xf>
    <xf numFmtId="0" fontId="4" fillId="3" borderId="0" xfId="2" applyFont="1" applyFill="1" applyBorder="1" applyAlignment="1">
      <alignment horizontal="center" vertical="center" wrapText="1"/>
    </xf>
    <xf numFmtId="0" fontId="38" fillId="3" borderId="0" xfId="2" applyFont="1" applyFill="1" applyBorder="1" applyAlignment="1">
      <alignment horizontal="center" vertical="center" wrapText="1"/>
    </xf>
    <xf numFmtId="0" fontId="2" fillId="3" borderId="7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justify" vertical="center" wrapText="1"/>
    </xf>
    <xf numFmtId="0" fontId="2" fillId="3" borderId="0" xfId="2" applyFont="1" applyFill="1" applyBorder="1" applyAlignment="1">
      <alignment horizontal="center" vertical="center" wrapText="1"/>
    </xf>
    <xf numFmtId="0" fontId="10" fillId="3" borderId="0" xfId="2" applyFont="1" applyFill="1" applyAlignment="1">
      <alignment horizontal="justify" vertical="top" wrapText="1"/>
    </xf>
    <xf numFmtId="0" fontId="10" fillId="3" borderId="0" xfId="2" applyFont="1" applyFill="1" applyBorder="1" applyAlignment="1">
      <alignment horizontal="center" vertical="top" wrapText="1"/>
    </xf>
    <xf numFmtId="0" fontId="7" fillId="3" borderId="4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center" vertical="center"/>
    </xf>
    <xf numFmtId="0" fontId="39" fillId="3" borderId="0" xfId="2" applyFont="1" applyFill="1" applyAlignment="1">
      <alignment horizontal="justify" vertical="top" wrapText="1"/>
    </xf>
    <xf numFmtId="0" fontId="2" fillId="3" borderId="1" xfId="2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 vertical="center"/>
    </xf>
    <xf numFmtId="0" fontId="29" fillId="3" borderId="0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left" wrapText="1"/>
    </xf>
    <xf numFmtId="0" fontId="3" fillId="3" borderId="0" xfId="2" applyFont="1" applyFill="1" applyBorder="1" applyAlignment="1">
      <alignment horizontal="justify" vertical="top" wrapText="1"/>
    </xf>
    <xf numFmtId="0" fontId="10" fillId="3" borderId="0" xfId="2" applyFont="1" applyFill="1" applyBorder="1" applyAlignment="1">
      <alignment horizontal="justify" vertical="top" wrapText="1"/>
    </xf>
    <xf numFmtId="0" fontId="16" fillId="3" borderId="0" xfId="2" applyFont="1" applyFill="1" applyAlignment="1">
      <alignment horizontal="right"/>
    </xf>
    <xf numFmtId="166" fontId="4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4" fillId="3" borderId="3" xfId="2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justify" vertical="top" wrapText="1"/>
    </xf>
    <xf numFmtId="49" fontId="2" fillId="3" borderId="1" xfId="2" applyNumberFormat="1" applyFont="1" applyFill="1" applyBorder="1" applyAlignment="1">
      <alignment horizontal="center"/>
    </xf>
    <xf numFmtId="0" fontId="2" fillId="3" borderId="7" xfId="2" applyFont="1" applyFill="1" applyBorder="1" applyAlignment="1">
      <alignment horizontal="justify" wrapText="1"/>
    </xf>
    <xf numFmtId="0" fontId="20" fillId="3" borderId="0" xfId="2" applyFill="1" applyAlignment="1">
      <alignment wrapText="1"/>
    </xf>
    <xf numFmtId="0" fontId="2" fillId="3" borderId="1" xfId="2" applyFont="1" applyFill="1" applyBorder="1" applyAlignment="1">
      <alignment horizontal="left" vertical="top" wrapText="1"/>
    </xf>
    <xf numFmtId="0" fontId="2" fillId="3" borderId="0" xfId="2" applyFont="1" applyFill="1" applyBorder="1"/>
    <xf numFmtId="0" fontId="2" fillId="3" borderId="0" xfId="2" applyFont="1" applyFill="1" applyBorder="1" applyAlignment="1">
      <alignment wrapText="1"/>
    </xf>
    <xf numFmtId="0" fontId="2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33" fillId="0" borderId="1" xfId="0" applyFont="1" applyBorder="1"/>
    <xf numFmtId="173" fontId="7" fillId="0" borderId="1" xfId="0" applyNumberFormat="1" applyFont="1" applyBorder="1" applyAlignment="1">
      <alignment horizontal="center"/>
    </xf>
    <xf numFmtId="0" fontId="33" fillId="0" borderId="1" xfId="0" applyFont="1" applyFill="1" applyBorder="1"/>
    <xf numFmtId="173" fontId="7" fillId="0" borderId="1" xfId="0" applyNumberFormat="1" applyFont="1" applyFill="1" applyBorder="1" applyAlignment="1">
      <alignment horizontal="center"/>
    </xf>
    <xf numFmtId="0" fontId="33" fillId="0" borderId="1" xfId="0" applyFont="1" applyBorder="1" applyAlignment="1">
      <alignment horizontal="justify" vertical="top" wrapText="1"/>
    </xf>
    <xf numFmtId="0" fontId="33" fillId="0" borderId="1" xfId="0" applyFont="1" applyBorder="1" applyAlignment="1">
      <alignment wrapText="1"/>
    </xf>
    <xf numFmtId="9" fontId="7" fillId="0" borderId="1" xfId="0" applyNumberFormat="1" applyFont="1" applyBorder="1" applyAlignment="1">
      <alignment horizontal="center"/>
    </xf>
    <xf numFmtId="0" fontId="33" fillId="0" borderId="1" xfId="0" applyFont="1" applyBorder="1" applyAlignment="1"/>
    <xf numFmtId="170" fontId="2" fillId="0" borderId="0" xfId="1" applyNumberFormat="1" applyFont="1" applyFill="1" applyBorder="1" applyProtection="1">
      <protection hidden="1"/>
    </xf>
    <xf numFmtId="170" fontId="1" fillId="0" borderId="0" xfId="1" applyNumberFormat="1" applyFont="1" applyFill="1" applyBorder="1" applyAlignment="1" applyProtection="1">
      <protection hidden="1"/>
    </xf>
    <xf numFmtId="168" fontId="2" fillId="3" borderId="1" xfId="1" applyNumberFormat="1" applyFont="1" applyFill="1" applyBorder="1" applyAlignment="1" applyProtection="1">
      <alignment vertical="center"/>
      <protection hidden="1"/>
    </xf>
    <xf numFmtId="167" fontId="2" fillId="3" borderId="1" xfId="1" applyNumberFormat="1" applyFont="1" applyFill="1" applyBorder="1" applyAlignment="1" applyProtection="1">
      <alignment vertical="center"/>
      <protection hidden="1"/>
    </xf>
    <xf numFmtId="0" fontId="20" fillId="3" borderId="0" xfId="2" applyFill="1" applyAlignment="1"/>
    <xf numFmtId="0" fontId="10" fillId="3" borderId="0" xfId="1" applyFont="1" applyFill="1" applyAlignment="1">
      <alignment horizontal="right"/>
    </xf>
    <xf numFmtId="0" fontId="4" fillId="3" borderId="0" xfId="1" applyFont="1" applyFill="1" applyBorder="1" applyAlignment="1">
      <alignment horizontal="center" vertical="top" wrapText="1"/>
    </xf>
    <xf numFmtId="0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1" xfId="1" applyNumberFormat="1" applyFont="1" applyFill="1" applyBorder="1" applyAlignment="1" applyProtection="1">
      <protection hidden="1"/>
    </xf>
    <xf numFmtId="0" fontId="10" fillId="3" borderId="0" xfId="1" applyFont="1" applyFill="1"/>
    <xf numFmtId="0" fontId="40" fillId="3" borderId="0" xfId="0" applyFont="1" applyFill="1" applyAlignment="1">
      <alignment horizontal="right" vertical="top" wrapText="1"/>
    </xf>
    <xf numFmtId="0" fontId="10" fillId="3" borderId="0" xfId="1" applyFont="1" applyFill="1" applyBorder="1"/>
    <xf numFmtId="0" fontId="40" fillId="3" borderId="0" xfId="0" applyFont="1" applyFill="1" applyBorder="1" applyAlignment="1">
      <alignment horizontal="center" vertical="top" wrapText="1"/>
    </xf>
    <xf numFmtId="0" fontId="1" fillId="3" borderId="0" xfId="1" applyFont="1" applyFill="1" applyBorder="1"/>
    <xf numFmtId="0" fontId="2" fillId="3" borderId="1" xfId="0" applyFont="1" applyFill="1" applyBorder="1" applyAlignment="1">
      <alignment vertical="top"/>
    </xf>
    <xf numFmtId="0" fontId="2" fillId="3" borderId="1" xfId="1" applyNumberFormat="1" applyFont="1" applyFill="1" applyBorder="1" applyAlignment="1" applyProtection="1">
      <alignment horizontal="left" vertical="top"/>
      <protection hidden="1"/>
    </xf>
    <xf numFmtId="0" fontId="13" fillId="3" borderId="0" xfId="1" applyFont="1" applyFill="1" applyAlignment="1">
      <alignment vertical="top" wrapText="1"/>
    </xf>
    <xf numFmtId="0" fontId="13" fillId="3" borderId="0" xfId="1" applyFont="1" applyFill="1" applyAlignment="1">
      <alignment horizontal="center" vertical="top" wrapText="1"/>
    </xf>
    <xf numFmtId="166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8" fontId="2" fillId="3" borderId="1" xfId="1" applyNumberFormat="1" applyFont="1" applyFill="1" applyBorder="1" applyAlignment="1" applyProtection="1">
      <alignment horizontal="right" vertical="center" wrapText="1"/>
      <protection hidden="1"/>
    </xf>
    <xf numFmtId="167" fontId="2" fillId="3" borderId="1" xfId="1" applyNumberFormat="1" applyFont="1" applyFill="1" applyBorder="1" applyAlignment="1" applyProtection="1">
      <alignment horizontal="right" vertical="center" wrapText="1"/>
      <protection hidden="1"/>
    </xf>
    <xf numFmtId="0" fontId="10" fillId="3" borderId="0" xfId="1" applyFont="1" applyFill="1" applyAlignment="1">
      <alignment horizontal="center"/>
    </xf>
    <xf numFmtId="0" fontId="40" fillId="3" borderId="0" xfId="0" applyFont="1" applyFill="1" applyAlignment="1">
      <alignment wrapText="1"/>
    </xf>
    <xf numFmtId="0" fontId="10" fillId="3" borderId="0" xfId="1" applyFont="1" applyFill="1" applyAlignment="1">
      <alignment horizontal="right" wrapText="1"/>
    </xf>
    <xf numFmtId="0" fontId="2" fillId="3" borderId="1" xfId="0" applyFont="1" applyFill="1" applyBorder="1" applyAlignment="1">
      <alignment horizontal="left" vertical="top"/>
    </xf>
    <xf numFmtId="168" fontId="12" fillId="0" borderId="0" xfId="1" applyNumberFormat="1" applyFont="1" applyFill="1" applyBorder="1" applyProtection="1">
      <protection hidden="1"/>
    </xf>
    <xf numFmtId="0" fontId="21" fillId="3" borderId="1" xfId="2" applyFont="1" applyFill="1" applyBorder="1" applyAlignment="1">
      <alignment horizontal="justify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0" xfId="2" applyFont="1" applyFill="1" applyAlignment="1">
      <alignment horizontal="right"/>
    </xf>
    <xf numFmtId="0" fontId="4" fillId="3" borderId="0" xfId="2" applyFont="1" applyFill="1" applyAlignment="1">
      <alignment horizontal="center" vertical="top"/>
    </xf>
    <xf numFmtId="0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7" fontId="4" fillId="3" borderId="8" xfId="1" applyNumberFormat="1" applyFont="1" applyFill="1" applyBorder="1" applyAlignment="1" applyProtection="1">
      <alignment horizontal="right" vertical="center"/>
      <protection hidden="1"/>
    </xf>
    <xf numFmtId="0" fontId="1" fillId="3" borderId="0" xfId="1" applyFont="1" applyFill="1" applyBorder="1" applyAlignment="1" applyProtection="1">
      <protection hidden="1"/>
    </xf>
    <xf numFmtId="4" fontId="1" fillId="3" borderId="0" xfId="1" applyNumberFormat="1" applyFont="1" applyFill="1" applyBorder="1" applyAlignment="1" applyProtection="1">
      <protection hidden="1"/>
    </xf>
    <xf numFmtId="0" fontId="12" fillId="3" borderId="0" xfId="1" applyNumberFormat="1" applyFont="1" applyFill="1" applyBorder="1" applyAlignment="1" applyProtection="1">
      <alignment horizontal="center"/>
      <protection hidden="1"/>
    </xf>
    <xf numFmtId="0" fontId="1" fillId="3" borderId="0" xfId="1" applyFill="1" applyBorder="1"/>
    <xf numFmtId="168" fontId="44" fillId="3" borderId="1" xfId="1" applyNumberFormat="1" applyFont="1" applyFill="1" applyBorder="1" applyAlignment="1" applyProtection="1">
      <alignment horizontal="right" vertical="center"/>
      <protection hidden="1"/>
    </xf>
    <xf numFmtId="168" fontId="45" fillId="3" borderId="1" xfId="1" applyNumberFormat="1" applyFont="1" applyFill="1" applyBorder="1" applyAlignment="1" applyProtection="1">
      <alignment horizontal="right" vertical="center"/>
      <protection hidden="1"/>
    </xf>
    <xf numFmtId="168" fontId="2" fillId="5" borderId="1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Fill="1" applyBorder="1"/>
    <xf numFmtId="0" fontId="40" fillId="0" borderId="0" xfId="0" applyFont="1" applyFill="1" applyBorder="1" applyAlignment="1">
      <alignment horizontal="center" vertical="top" wrapText="1"/>
    </xf>
    <xf numFmtId="0" fontId="1" fillId="0" borderId="0" xfId="1" applyFont="1" applyFill="1" applyBorder="1"/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4" fillId="3" borderId="0" xfId="4" applyNumberFormat="1" applyFont="1" applyFill="1" applyAlignment="1" applyProtection="1">
      <alignment horizontal="center" vertical="center" wrapText="1"/>
      <protection hidden="1"/>
    </xf>
    <xf numFmtId="0" fontId="4" fillId="3" borderId="2" xfId="2" applyFont="1" applyFill="1" applyBorder="1" applyAlignment="1">
      <alignment horizontal="center" wrapText="1"/>
    </xf>
    <xf numFmtId="0" fontId="20" fillId="3" borderId="3" xfId="2" applyFill="1" applyBorder="1" applyAlignment="1">
      <alignment wrapText="1"/>
    </xf>
    <xf numFmtId="0" fontId="20" fillId="3" borderId="3" xfId="2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vertical="center" wrapText="1"/>
    </xf>
    <xf numFmtId="0" fontId="37" fillId="3" borderId="3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0" xfId="4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4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4" applyNumberFormat="1" applyFont="1" applyFill="1" applyBorder="1" applyAlignment="1" applyProtection="1">
      <alignment horizontal="center" vertical="center" wrapText="1"/>
      <protection hidden="1"/>
    </xf>
    <xf numFmtId="0" fontId="4" fillId="3" borderId="2" xfId="4" applyNumberFormat="1" applyFont="1" applyFill="1" applyBorder="1" applyAlignment="1" applyProtection="1">
      <alignment horizontal="center" vertical="center" wrapText="1"/>
      <protection hidden="1"/>
    </xf>
    <xf numFmtId="0" fontId="20" fillId="0" borderId="3" xfId="2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 vertical="center" wrapText="1"/>
    </xf>
    <xf numFmtId="0" fontId="20" fillId="0" borderId="3" xfId="2" applyBorder="1" applyAlignment="1">
      <alignment wrapText="1"/>
    </xf>
    <xf numFmtId="0" fontId="2" fillId="3" borderId="0" xfId="2" applyFont="1" applyFill="1" applyBorder="1" applyAlignment="1">
      <alignment horizontal="justify" vertical="center" wrapText="1"/>
    </xf>
    <xf numFmtId="166" fontId="4" fillId="3" borderId="0" xfId="4" applyNumberFormat="1" applyFont="1" applyFill="1" applyAlignment="1" applyProtection="1">
      <alignment horizontal="center" vertical="center" wrapText="1"/>
      <protection hidden="1"/>
    </xf>
    <xf numFmtId="166" fontId="2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4" fillId="3" borderId="2" xfId="2" applyFont="1" applyFill="1" applyBorder="1" applyAlignment="1">
      <alignment horizontal="left" vertical="top"/>
    </xf>
    <xf numFmtId="0" fontId="4" fillId="3" borderId="3" xfId="2" applyFont="1" applyFill="1" applyBorder="1" applyAlignment="1">
      <alignment horizontal="left" vertical="top"/>
    </xf>
    <xf numFmtId="0" fontId="2" fillId="3" borderId="0" xfId="2" applyFont="1" applyFill="1" applyAlignment="1">
      <alignment horizontal="right"/>
    </xf>
    <xf numFmtId="0" fontId="4" fillId="3" borderId="0" xfId="2" applyFont="1" applyFill="1" applyAlignment="1">
      <alignment horizontal="center" vertical="top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4" applyNumberFormat="1" applyFont="1" applyFill="1" applyAlignment="1" applyProtection="1">
      <alignment horizontal="right"/>
      <protection hidden="1"/>
    </xf>
    <xf numFmtId="0" fontId="2" fillId="0" borderId="0" xfId="4" applyNumberFormat="1" applyFont="1" applyFill="1" applyAlignment="1" applyProtection="1">
      <alignment horizontal="right" vertical="top" wrapText="1"/>
      <protection hidden="1"/>
    </xf>
    <xf numFmtId="0" fontId="10" fillId="3" borderId="0" xfId="1" applyFont="1" applyFill="1" applyAlignment="1">
      <alignment horizontal="right"/>
    </xf>
    <xf numFmtId="0" fontId="4" fillId="3" borderId="0" xfId="1" applyFont="1" applyFill="1" applyBorder="1" applyAlignment="1">
      <alignment horizontal="center" vertical="top" wrapText="1"/>
    </xf>
    <xf numFmtId="0" fontId="10" fillId="3" borderId="0" xfId="1" applyFont="1" applyFill="1" applyAlignment="1">
      <alignment horizontal="right" vertical="center" wrapText="1"/>
    </xf>
    <xf numFmtId="0" fontId="40" fillId="3" borderId="0" xfId="0" applyFont="1" applyFill="1" applyAlignment="1">
      <alignment horizontal="right" vertical="center" wrapText="1"/>
    </xf>
    <xf numFmtId="0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40" fillId="3" borderId="1" xfId="0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0" fillId="0" borderId="1" xfId="0" applyFont="1" applyFill="1" applyBorder="1" applyAlignment="1">
      <alignment horizontal="center" vertical="center" wrapText="1"/>
    </xf>
    <xf numFmtId="0" fontId="40" fillId="3" borderId="0" xfId="0" applyFont="1" applyFill="1" applyAlignment="1">
      <alignment horizontal="right"/>
    </xf>
    <xf numFmtId="0" fontId="4" fillId="3" borderId="0" xfId="1" applyFont="1" applyFill="1" applyAlignment="1">
      <alignment horizontal="center" vertical="top" wrapText="1"/>
    </xf>
    <xf numFmtId="0" fontId="40" fillId="3" borderId="0" xfId="0" applyFont="1" applyFill="1" applyAlignment="1">
      <alignment horizontal="center" vertical="top" wrapText="1"/>
    </xf>
    <xf numFmtId="0" fontId="2" fillId="3" borderId="1" xfId="1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11" fillId="3" borderId="0" xfId="1" applyFont="1" applyFill="1" applyAlignment="1">
      <alignment horizontal="right"/>
    </xf>
    <xf numFmtId="0" fontId="0" fillId="3" borderId="0" xfId="0" applyFill="1" applyAlignment="1">
      <alignment horizontal="center" vertical="top" wrapText="1"/>
    </xf>
    <xf numFmtId="0" fontId="4" fillId="3" borderId="1" xfId="1" applyNumberFormat="1" applyFont="1" applyFill="1" applyBorder="1" applyAlignment="1" applyProtection="1">
      <protection hidden="1"/>
    </xf>
    <xf numFmtId="0" fontId="0" fillId="3" borderId="1" xfId="0" applyFill="1" applyBorder="1" applyAlignment="1"/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10" fillId="0" borderId="0" xfId="1" applyFont="1" applyFill="1" applyAlignment="1">
      <alignment horizontal="right"/>
    </xf>
    <xf numFmtId="0" fontId="17" fillId="0" borderId="0" xfId="0" applyFont="1" applyAlignment="1">
      <alignment horizontal="right"/>
    </xf>
    <xf numFmtId="0" fontId="18" fillId="3" borderId="0" xfId="0" applyFont="1" applyFill="1" applyAlignment="1">
      <alignment horizontal="right" vertical="center" wrapText="1"/>
    </xf>
    <xf numFmtId="0" fontId="4" fillId="0" borderId="0" xfId="1" applyFont="1" applyFill="1" applyAlignment="1">
      <alignment horizontal="center" vertical="top" wrapText="1"/>
    </xf>
    <xf numFmtId="0" fontId="7" fillId="0" borderId="0" xfId="0" applyFont="1" applyAlignment="1">
      <alignment wrapTex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0" fillId="0" borderId="0" xfId="1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3" borderId="0" xfId="0" applyFill="1" applyAlignment="1">
      <alignment horizontal="right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3" xfId="2"/>
    <cellStyle name="Обычный_Tmp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opLeftCell="A49" zoomScale="90" zoomScaleNormal="90" workbookViewId="0">
      <selection activeCell="D54" sqref="D54"/>
    </sheetView>
  </sheetViews>
  <sheetFormatPr defaultColWidth="9.140625" defaultRowHeight="12.75" x14ac:dyDescent="0.2"/>
  <cols>
    <col min="1" max="1" width="4" style="121" customWidth="1"/>
    <col min="2" max="2" width="17.5703125" style="121" customWidth="1"/>
    <col min="3" max="3" width="24.5703125" style="121" customWidth="1"/>
    <col min="4" max="4" width="76.7109375" style="121" customWidth="1"/>
    <col min="5" max="5" width="69.28515625" style="121" bestFit="1" customWidth="1"/>
    <col min="6" max="6" width="0.5703125" style="121" hidden="1" customWidth="1"/>
    <col min="7" max="7" width="1.5703125" style="121" bestFit="1" customWidth="1"/>
    <col min="8" max="257" width="9.140625" style="121"/>
    <col min="258" max="258" width="17.5703125" style="121" customWidth="1"/>
    <col min="259" max="259" width="24.5703125" style="121" customWidth="1"/>
    <col min="260" max="260" width="64.28515625" style="121" customWidth="1"/>
    <col min="261" max="261" width="3.140625" style="121" customWidth="1"/>
    <col min="262" max="262" width="0" style="121" hidden="1" customWidth="1"/>
    <col min="263" max="513" width="9.140625" style="121"/>
    <col min="514" max="514" width="17.5703125" style="121" customWidth="1"/>
    <col min="515" max="515" width="24.5703125" style="121" customWidth="1"/>
    <col min="516" max="516" width="64.28515625" style="121" customWidth="1"/>
    <col min="517" max="517" width="3.140625" style="121" customWidth="1"/>
    <col min="518" max="518" width="0" style="121" hidden="1" customWidth="1"/>
    <col min="519" max="769" width="9.140625" style="121"/>
    <col min="770" max="770" width="17.5703125" style="121" customWidth="1"/>
    <col min="771" max="771" width="24.5703125" style="121" customWidth="1"/>
    <col min="772" max="772" width="64.28515625" style="121" customWidth="1"/>
    <col min="773" max="773" width="3.140625" style="121" customWidth="1"/>
    <col min="774" max="774" width="0" style="121" hidden="1" customWidth="1"/>
    <col min="775" max="1025" width="9.140625" style="121"/>
    <col min="1026" max="1026" width="17.5703125" style="121" customWidth="1"/>
    <col min="1027" max="1027" width="24.5703125" style="121" customWidth="1"/>
    <col min="1028" max="1028" width="64.28515625" style="121" customWidth="1"/>
    <col min="1029" max="1029" width="3.140625" style="121" customWidth="1"/>
    <col min="1030" max="1030" width="0" style="121" hidden="1" customWidth="1"/>
    <col min="1031" max="1281" width="9.140625" style="121"/>
    <col min="1282" max="1282" width="17.5703125" style="121" customWidth="1"/>
    <col min="1283" max="1283" width="24.5703125" style="121" customWidth="1"/>
    <col min="1284" max="1284" width="64.28515625" style="121" customWidth="1"/>
    <col min="1285" max="1285" width="3.140625" style="121" customWidth="1"/>
    <col min="1286" max="1286" width="0" style="121" hidden="1" customWidth="1"/>
    <col min="1287" max="1537" width="9.140625" style="121"/>
    <col min="1538" max="1538" width="17.5703125" style="121" customWidth="1"/>
    <col min="1539" max="1539" width="24.5703125" style="121" customWidth="1"/>
    <col min="1540" max="1540" width="64.28515625" style="121" customWidth="1"/>
    <col min="1541" max="1541" width="3.140625" style="121" customWidth="1"/>
    <col min="1542" max="1542" width="0" style="121" hidden="1" customWidth="1"/>
    <col min="1543" max="1793" width="9.140625" style="121"/>
    <col min="1794" max="1794" width="17.5703125" style="121" customWidth="1"/>
    <col min="1795" max="1795" width="24.5703125" style="121" customWidth="1"/>
    <col min="1796" max="1796" width="64.28515625" style="121" customWidth="1"/>
    <col min="1797" max="1797" width="3.140625" style="121" customWidth="1"/>
    <col min="1798" max="1798" width="0" style="121" hidden="1" customWidth="1"/>
    <col min="1799" max="2049" width="9.140625" style="121"/>
    <col min="2050" max="2050" width="17.5703125" style="121" customWidth="1"/>
    <col min="2051" max="2051" width="24.5703125" style="121" customWidth="1"/>
    <col min="2052" max="2052" width="64.28515625" style="121" customWidth="1"/>
    <col min="2053" max="2053" width="3.140625" style="121" customWidth="1"/>
    <col min="2054" max="2054" width="0" style="121" hidden="1" customWidth="1"/>
    <col min="2055" max="2305" width="9.140625" style="121"/>
    <col min="2306" max="2306" width="17.5703125" style="121" customWidth="1"/>
    <col min="2307" max="2307" width="24.5703125" style="121" customWidth="1"/>
    <col min="2308" max="2308" width="64.28515625" style="121" customWidth="1"/>
    <col min="2309" max="2309" width="3.140625" style="121" customWidth="1"/>
    <col min="2310" max="2310" width="0" style="121" hidden="1" customWidth="1"/>
    <col min="2311" max="2561" width="9.140625" style="121"/>
    <col min="2562" max="2562" width="17.5703125" style="121" customWidth="1"/>
    <col min="2563" max="2563" width="24.5703125" style="121" customWidth="1"/>
    <col min="2564" max="2564" width="64.28515625" style="121" customWidth="1"/>
    <col min="2565" max="2565" width="3.140625" style="121" customWidth="1"/>
    <col min="2566" max="2566" width="0" style="121" hidden="1" customWidth="1"/>
    <col min="2567" max="2817" width="9.140625" style="121"/>
    <col min="2818" max="2818" width="17.5703125" style="121" customWidth="1"/>
    <col min="2819" max="2819" width="24.5703125" style="121" customWidth="1"/>
    <col min="2820" max="2820" width="64.28515625" style="121" customWidth="1"/>
    <col min="2821" max="2821" width="3.140625" style="121" customWidth="1"/>
    <col min="2822" max="2822" width="0" style="121" hidden="1" customWidth="1"/>
    <col min="2823" max="3073" width="9.140625" style="121"/>
    <col min="3074" max="3074" width="17.5703125" style="121" customWidth="1"/>
    <col min="3075" max="3075" width="24.5703125" style="121" customWidth="1"/>
    <col min="3076" max="3076" width="64.28515625" style="121" customWidth="1"/>
    <col min="3077" max="3077" width="3.140625" style="121" customWidth="1"/>
    <col min="3078" max="3078" width="0" style="121" hidden="1" customWidth="1"/>
    <col min="3079" max="3329" width="9.140625" style="121"/>
    <col min="3330" max="3330" width="17.5703125" style="121" customWidth="1"/>
    <col min="3331" max="3331" width="24.5703125" style="121" customWidth="1"/>
    <col min="3332" max="3332" width="64.28515625" style="121" customWidth="1"/>
    <col min="3333" max="3333" width="3.140625" style="121" customWidth="1"/>
    <col min="3334" max="3334" width="0" style="121" hidden="1" customWidth="1"/>
    <col min="3335" max="3585" width="9.140625" style="121"/>
    <col min="3586" max="3586" width="17.5703125" style="121" customWidth="1"/>
    <col min="3587" max="3587" width="24.5703125" style="121" customWidth="1"/>
    <col min="3588" max="3588" width="64.28515625" style="121" customWidth="1"/>
    <col min="3589" max="3589" width="3.140625" style="121" customWidth="1"/>
    <col min="3590" max="3590" width="0" style="121" hidden="1" customWidth="1"/>
    <col min="3591" max="3841" width="9.140625" style="121"/>
    <col min="3842" max="3842" width="17.5703125" style="121" customWidth="1"/>
    <col min="3843" max="3843" width="24.5703125" style="121" customWidth="1"/>
    <col min="3844" max="3844" width="64.28515625" style="121" customWidth="1"/>
    <col min="3845" max="3845" width="3.140625" style="121" customWidth="1"/>
    <col min="3846" max="3846" width="0" style="121" hidden="1" customWidth="1"/>
    <col min="3847" max="4097" width="9.140625" style="121"/>
    <col min="4098" max="4098" width="17.5703125" style="121" customWidth="1"/>
    <col min="4099" max="4099" width="24.5703125" style="121" customWidth="1"/>
    <col min="4100" max="4100" width="64.28515625" style="121" customWidth="1"/>
    <col min="4101" max="4101" width="3.140625" style="121" customWidth="1"/>
    <col min="4102" max="4102" width="0" style="121" hidden="1" customWidth="1"/>
    <col min="4103" max="4353" width="9.140625" style="121"/>
    <col min="4354" max="4354" width="17.5703125" style="121" customWidth="1"/>
    <col min="4355" max="4355" width="24.5703125" style="121" customWidth="1"/>
    <col min="4356" max="4356" width="64.28515625" style="121" customWidth="1"/>
    <col min="4357" max="4357" width="3.140625" style="121" customWidth="1"/>
    <col min="4358" max="4358" width="0" style="121" hidden="1" customWidth="1"/>
    <col min="4359" max="4609" width="9.140625" style="121"/>
    <col min="4610" max="4610" width="17.5703125" style="121" customWidth="1"/>
    <col min="4611" max="4611" width="24.5703125" style="121" customWidth="1"/>
    <col min="4612" max="4612" width="64.28515625" style="121" customWidth="1"/>
    <col min="4613" max="4613" width="3.140625" style="121" customWidth="1"/>
    <col min="4614" max="4614" width="0" style="121" hidden="1" customWidth="1"/>
    <col min="4615" max="4865" width="9.140625" style="121"/>
    <col min="4866" max="4866" width="17.5703125" style="121" customWidth="1"/>
    <col min="4867" max="4867" width="24.5703125" style="121" customWidth="1"/>
    <col min="4868" max="4868" width="64.28515625" style="121" customWidth="1"/>
    <col min="4869" max="4869" width="3.140625" style="121" customWidth="1"/>
    <col min="4870" max="4870" width="0" style="121" hidden="1" customWidth="1"/>
    <col min="4871" max="5121" width="9.140625" style="121"/>
    <col min="5122" max="5122" width="17.5703125" style="121" customWidth="1"/>
    <col min="5123" max="5123" width="24.5703125" style="121" customWidth="1"/>
    <col min="5124" max="5124" width="64.28515625" style="121" customWidth="1"/>
    <col min="5125" max="5125" width="3.140625" style="121" customWidth="1"/>
    <col min="5126" max="5126" width="0" style="121" hidden="1" customWidth="1"/>
    <col min="5127" max="5377" width="9.140625" style="121"/>
    <col min="5378" max="5378" width="17.5703125" style="121" customWidth="1"/>
    <col min="5379" max="5379" width="24.5703125" style="121" customWidth="1"/>
    <col min="5380" max="5380" width="64.28515625" style="121" customWidth="1"/>
    <col min="5381" max="5381" width="3.140625" style="121" customWidth="1"/>
    <col min="5382" max="5382" width="0" style="121" hidden="1" customWidth="1"/>
    <col min="5383" max="5633" width="9.140625" style="121"/>
    <col min="5634" max="5634" width="17.5703125" style="121" customWidth="1"/>
    <col min="5635" max="5635" width="24.5703125" style="121" customWidth="1"/>
    <col min="5636" max="5636" width="64.28515625" style="121" customWidth="1"/>
    <col min="5637" max="5637" width="3.140625" style="121" customWidth="1"/>
    <col min="5638" max="5638" width="0" style="121" hidden="1" customWidth="1"/>
    <col min="5639" max="5889" width="9.140625" style="121"/>
    <col min="5890" max="5890" width="17.5703125" style="121" customWidth="1"/>
    <col min="5891" max="5891" width="24.5703125" style="121" customWidth="1"/>
    <col min="5892" max="5892" width="64.28515625" style="121" customWidth="1"/>
    <col min="5893" max="5893" width="3.140625" style="121" customWidth="1"/>
    <col min="5894" max="5894" width="0" style="121" hidden="1" customWidth="1"/>
    <col min="5895" max="6145" width="9.140625" style="121"/>
    <col min="6146" max="6146" width="17.5703125" style="121" customWidth="1"/>
    <col min="6147" max="6147" width="24.5703125" style="121" customWidth="1"/>
    <col min="6148" max="6148" width="64.28515625" style="121" customWidth="1"/>
    <col min="6149" max="6149" width="3.140625" style="121" customWidth="1"/>
    <col min="6150" max="6150" width="0" style="121" hidden="1" customWidth="1"/>
    <col min="6151" max="6401" width="9.140625" style="121"/>
    <col min="6402" max="6402" width="17.5703125" style="121" customWidth="1"/>
    <col min="6403" max="6403" width="24.5703125" style="121" customWidth="1"/>
    <col min="6404" max="6404" width="64.28515625" style="121" customWidth="1"/>
    <col min="6405" max="6405" width="3.140625" style="121" customWidth="1"/>
    <col min="6406" max="6406" width="0" style="121" hidden="1" customWidth="1"/>
    <col min="6407" max="6657" width="9.140625" style="121"/>
    <col min="6658" max="6658" width="17.5703125" style="121" customWidth="1"/>
    <col min="6659" max="6659" width="24.5703125" style="121" customWidth="1"/>
    <col min="6660" max="6660" width="64.28515625" style="121" customWidth="1"/>
    <col min="6661" max="6661" width="3.140625" style="121" customWidth="1"/>
    <col min="6662" max="6662" width="0" style="121" hidden="1" customWidth="1"/>
    <col min="6663" max="6913" width="9.140625" style="121"/>
    <col min="6914" max="6914" width="17.5703125" style="121" customWidth="1"/>
    <col min="6915" max="6915" width="24.5703125" style="121" customWidth="1"/>
    <col min="6916" max="6916" width="64.28515625" style="121" customWidth="1"/>
    <col min="6917" max="6917" width="3.140625" style="121" customWidth="1"/>
    <col min="6918" max="6918" width="0" style="121" hidden="1" customWidth="1"/>
    <col min="6919" max="7169" width="9.140625" style="121"/>
    <col min="7170" max="7170" width="17.5703125" style="121" customWidth="1"/>
    <col min="7171" max="7171" width="24.5703125" style="121" customWidth="1"/>
    <col min="7172" max="7172" width="64.28515625" style="121" customWidth="1"/>
    <col min="7173" max="7173" width="3.140625" style="121" customWidth="1"/>
    <col min="7174" max="7174" width="0" style="121" hidden="1" customWidth="1"/>
    <col min="7175" max="7425" width="9.140625" style="121"/>
    <col min="7426" max="7426" width="17.5703125" style="121" customWidth="1"/>
    <col min="7427" max="7427" width="24.5703125" style="121" customWidth="1"/>
    <col min="7428" max="7428" width="64.28515625" style="121" customWidth="1"/>
    <col min="7429" max="7429" width="3.140625" style="121" customWidth="1"/>
    <col min="7430" max="7430" width="0" style="121" hidden="1" customWidth="1"/>
    <col min="7431" max="7681" width="9.140625" style="121"/>
    <col min="7682" max="7682" width="17.5703125" style="121" customWidth="1"/>
    <col min="7683" max="7683" width="24.5703125" style="121" customWidth="1"/>
    <col min="7684" max="7684" width="64.28515625" style="121" customWidth="1"/>
    <col min="7685" max="7685" width="3.140625" style="121" customWidth="1"/>
    <col min="7686" max="7686" width="0" style="121" hidden="1" customWidth="1"/>
    <col min="7687" max="7937" width="9.140625" style="121"/>
    <col min="7938" max="7938" width="17.5703125" style="121" customWidth="1"/>
    <col min="7939" max="7939" width="24.5703125" style="121" customWidth="1"/>
    <col min="7940" max="7940" width="64.28515625" style="121" customWidth="1"/>
    <col min="7941" max="7941" width="3.140625" style="121" customWidth="1"/>
    <col min="7942" max="7942" width="0" style="121" hidden="1" customWidth="1"/>
    <col min="7943" max="8193" width="9.140625" style="121"/>
    <col min="8194" max="8194" width="17.5703125" style="121" customWidth="1"/>
    <col min="8195" max="8195" width="24.5703125" style="121" customWidth="1"/>
    <col min="8196" max="8196" width="64.28515625" style="121" customWidth="1"/>
    <col min="8197" max="8197" width="3.140625" style="121" customWidth="1"/>
    <col min="8198" max="8198" width="0" style="121" hidden="1" customWidth="1"/>
    <col min="8199" max="8449" width="9.140625" style="121"/>
    <col min="8450" max="8450" width="17.5703125" style="121" customWidth="1"/>
    <col min="8451" max="8451" width="24.5703125" style="121" customWidth="1"/>
    <col min="8452" max="8452" width="64.28515625" style="121" customWidth="1"/>
    <col min="8453" max="8453" width="3.140625" style="121" customWidth="1"/>
    <col min="8454" max="8454" width="0" style="121" hidden="1" customWidth="1"/>
    <col min="8455" max="8705" width="9.140625" style="121"/>
    <col min="8706" max="8706" width="17.5703125" style="121" customWidth="1"/>
    <col min="8707" max="8707" width="24.5703125" style="121" customWidth="1"/>
    <col min="8708" max="8708" width="64.28515625" style="121" customWidth="1"/>
    <col min="8709" max="8709" width="3.140625" style="121" customWidth="1"/>
    <col min="8710" max="8710" width="0" style="121" hidden="1" customWidth="1"/>
    <col min="8711" max="8961" width="9.140625" style="121"/>
    <col min="8962" max="8962" width="17.5703125" style="121" customWidth="1"/>
    <col min="8963" max="8963" width="24.5703125" style="121" customWidth="1"/>
    <col min="8964" max="8964" width="64.28515625" style="121" customWidth="1"/>
    <col min="8965" max="8965" width="3.140625" style="121" customWidth="1"/>
    <col min="8966" max="8966" width="0" style="121" hidden="1" customWidth="1"/>
    <col min="8967" max="9217" width="9.140625" style="121"/>
    <col min="9218" max="9218" width="17.5703125" style="121" customWidth="1"/>
    <col min="9219" max="9219" width="24.5703125" style="121" customWidth="1"/>
    <col min="9220" max="9220" width="64.28515625" style="121" customWidth="1"/>
    <col min="9221" max="9221" width="3.140625" style="121" customWidth="1"/>
    <col min="9222" max="9222" width="0" style="121" hidden="1" customWidth="1"/>
    <col min="9223" max="9473" width="9.140625" style="121"/>
    <col min="9474" max="9474" width="17.5703125" style="121" customWidth="1"/>
    <col min="9475" max="9475" width="24.5703125" style="121" customWidth="1"/>
    <col min="9476" max="9476" width="64.28515625" style="121" customWidth="1"/>
    <col min="9477" max="9477" width="3.140625" style="121" customWidth="1"/>
    <col min="9478" max="9478" width="0" style="121" hidden="1" customWidth="1"/>
    <col min="9479" max="9729" width="9.140625" style="121"/>
    <col min="9730" max="9730" width="17.5703125" style="121" customWidth="1"/>
    <col min="9731" max="9731" width="24.5703125" style="121" customWidth="1"/>
    <col min="9732" max="9732" width="64.28515625" style="121" customWidth="1"/>
    <col min="9733" max="9733" width="3.140625" style="121" customWidth="1"/>
    <col min="9734" max="9734" width="0" style="121" hidden="1" customWidth="1"/>
    <col min="9735" max="9985" width="9.140625" style="121"/>
    <col min="9986" max="9986" width="17.5703125" style="121" customWidth="1"/>
    <col min="9987" max="9987" width="24.5703125" style="121" customWidth="1"/>
    <col min="9988" max="9988" width="64.28515625" style="121" customWidth="1"/>
    <col min="9989" max="9989" width="3.140625" style="121" customWidth="1"/>
    <col min="9990" max="9990" width="0" style="121" hidden="1" customWidth="1"/>
    <col min="9991" max="10241" width="9.140625" style="121"/>
    <col min="10242" max="10242" width="17.5703125" style="121" customWidth="1"/>
    <col min="10243" max="10243" width="24.5703125" style="121" customWidth="1"/>
    <col min="10244" max="10244" width="64.28515625" style="121" customWidth="1"/>
    <col min="10245" max="10245" width="3.140625" style="121" customWidth="1"/>
    <col min="10246" max="10246" width="0" style="121" hidden="1" customWidth="1"/>
    <col min="10247" max="10497" width="9.140625" style="121"/>
    <col min="10498" max="10498" width="17.5703125" style="121" customWidth="1"/>
    <col min="10499" max="10499" width="24.5703125" style="121" customWidth="1"/>
    <col min="10500" max="10500" width="64.28515625" style="121" customWidth="1"/>
    <col min="10501" max="10501" width="3.140625" style="121" customWidth="1"/>
    <col min="10502" max="10502" width="0" style="121" hidden="1" customWidth="1"/>
    <col min="10503" max="10753" width="9.140625" style="121"/>
    <col min="10754" max="10754" width="17.5703125" style="121" customWidth="1"/>
    <col min="10755" max="10755" width="24.5703125" style="121" customWidth="1"/>
    <col min="10756" max="10756" width="64.28515625" style="121" customWidth="1"/>
    <col min="10757" max="10757" width="3.140625" style="121" customWidth="1"/>
    <col min="10758" max="10758" width="0" style="121" hidden="1" customWidth="1"/>
    <col min="10759" max="11009" width="9.140625" style="121"/>
    <col min="11010" max="11010" width="17.5703125" style="121" customWidth="1"/>
    <col min="11011" max="11011" width="24.5703125" style="121" customWidth="1"/>
    <col min="11012" max="11012" width="64.28515625" style="121" customWidth="1"/>
    <col min="11013" max="11013" width="3.140625" style="121" customWidth="1"/>
    <col min="11014" max="11014" width="0" style="121" hidden="1" customWidth="1"/>
    <col min="11015" max="11265" width="9.140625" style="121"/>
    <col min="11266" max="11266" width="17.5703125" style="121" customWidth="1"/>
    <col min="11267" max="11267" width="24.5703125" style="121" customWidth="1"/>
    <col min="11268" max="11268" width="64.28515625" style="121" customWidth="1"/>
    <col min="11269" max="11269" width="3.140625" style="121" customWidth="1"/>
    <col min="11270" max="11270" width="0" style="121" hidden="1" customWidth="1"/>
    <col min="11271" max="11521" width="9.140625" style="121"/>
    <col min="11522" max="11522" width="17.5703125" style="121" customWidth="1"/>
    <col min="11523" max="11523" width="24.5703125" style="121" customWidth="1"/>
    <col min="11524" max="11524" width="64.28515625" style="121" customWidth="1"/>
    <col min="11525" max="11525" width="3.140625" style="121" customWidth="1"/>
    <col min="11526" max="11526" width="0" style="121" hidden="1" customWidth="1"/>
    <col min="11527" max="11777" width="9.140625" style="121"/>
    <col min="11778" max="11778" width="17.5703125" style="121" customWidth="1"/>
    <col min="11779" max="11779" width="24.5703125" style="121" customWidth="1"/>
    <col min="11780" max="11780" width="64.28515625" style="121" customWidth="1"/>
    <col min="11781" max="11781" width="3.140625" style="121" customWidth="1"/>
    <col min="11782" max="11782" width="0" style="121" hidden="1" customWidth="1"/>
    <col min="11783" max="12033" width="9.140625" style="121"/>
    <col min="12034" max="12034" width="17.5703125" style="121" customWidth="1"/>
    <col min="12035" max="12035" width="24.5703125" style="121" customWidth="1"/>
    <col min="12036" max="12036" width="64.28515625" style="121" customWidth="1"/>
    <col min="12037" max="12037" width="3.140625" style="121" customWidth="1"/>
    <col min="12038" max="12038" width="0" style="121" hidden="1" customWidth="1"/>
    <col min="12039" max="12289" width="9.140625" style="121"/>
    <col min="12290" max="12290" width="17.5703125" style="121" customWidth="1"/>
    <col min="12291" max="12291" width="24.5703125" style="121" customWidth="1"/>
    <col min="12292" max="12292" width="64.28515625" style="121" customWidth="1"/>
    <col min="12293" max="12293" width="3.140625" style="121" customWidth="1"/>
    <col min="12294" max="12294" width="0" style="121" hidden="1" customWidth="1"/>
    <col min="12295" max="12545" width="9.140625" style="121"/>
    <col min="12546" max="12546" width="17.5703125" style="121" customWidth="1"/>
    <col min="12547" max="12547" width="24.5703125" style="121" customWidth="1"/>
    <col min="12548" max="12548" width="64.28515625" style="121" customWidth="1"/>
    <col min="12549" max="12549" width="3.140625" style="121" customWidth="1"/>
    <col min="12550" max="12550" width="0" style="121" hidden="1" customWidth="1"/>
    <col min="12551" max="12801" width="9.140625" style="121"/>
    <col min="12802" max="12802" width="17.5703125" style="121" customWidth="1"/>
    <col min="12803" max="12803" width="24.5703125" style="121" customWidth="1"/>
    <col min="12804" max="12804" width="64.28515625" style="121" customWidth="1"/>
    <col min="12805" max="12805" width="3.140625" style="121" customWidth="1"/>
    <col min="12806" max="12806" width="0" style="121" hidden="1" customWidth="1"/>
    <col min="12807" max="13057" width="9.140625" style="121"/>
    <col min="13058" max="13058" width="17.5703125" style="121" customWidth="1"/>
    <col min="13059" max="13059" width="24.5703125" style="121" customWidth="1"/>
    <col min="13060" max="13060" width="64.28515625" style="121" customWidth="1"/>
    <col min="13061" max="13061" width="3.140625" style="121" customWidth="1"/>
    <col min="13062" max="13062" width="0" style="121" hidden="1" customWidth="1"/>
    <col min="13063" max="13313" width="9.140625" style="121"/>
    <col min="13314" max="13314" width="17.5703125" style="121" customWidth="1"/>
    <col min="13315" max="13315" width="24.5703125" style="121" customWidth="1"/>
    <col min="13316" max="13316" width="64.28515625" style="121" customWidth="1"/>
    <col min="13317" max="13317" width="3.140625" style="121" customWidth="1"/>
    <col min="13318" max="13318" width="0" style="121" hidden="1" customWidth="1"/>
    <col min="13319" max="13569" width="9.140625" style="121"/>
    <col min="13570" max="13570" width="17.5703125" style="121" customWidth="1"/>
    <col min="13571" max="13571" width="24.5703125" style="121" customWidth="1"/>
    <col min="13572" max="13572" width="64.28515625" style="121" customWidth="1"/>
    <col min="13573" max="13573" width="3.140625" style="121" customWidth="1"/>
    <col min="13574" max="13574" width="0" style="121" hidden="1" customWidth="1"/>
    <col min="13575" max="13825" width="9.140625" style="121"/>
    <col min="13826" max="13826" width="17.5703125" style="121" customWidth="1"/>
    <col min="13827" max="13827" width="24.5703125" style="121" customWidth="1"/>
    <col min="13828" max="13828" width="64.28515625" style="121" customWidth="1"/>
    <col min="13829" max="13829" width="3.140625" style="121" customWidth="1"/>
    <col min="13830" max="13830" width="0" style="121" hidden="1" customWidth="1"/>
    <col min="13831" max="14081" width="9.140625" style="121"/>
    <col min="14082" max="14082" width="17.5703125" style="121" customWidth="1"/>
    <col min="14083" max="14083" width="24.5703125" style="121" customWidth="1"/>
    <col min="14084" max="14084" width="64.28515625" style="121" customWidth="1"/>
    <col min="14085" max="14085" width="3.140625" style="121" customWidth="1"/>
    <col min="14086" max="14086" width="0" style="121" hidden="1" customWidth="1"/>
    <col min="14087" max="14337" width="9.140625" style="121"/>
    <col min="14338" max="14338" width="17.5703125" style="121" customWidth="1"/>
    <col min="14339" max="14339" width="24.5703125" style="121" customWidth="1"/>
    <col min="14340" max="14340" width="64.28515625" style="121" customWidth="1"/>
    <col min="14341" max="14341" width="3.140625" style="121" customWidth="1"/>
    <col min="14342" max="14342" width="0" style="121" hidden="1" customWidth="1"/>
    <col min="14343" max="14593" width="9.140625" style="121"/>
    <col min="14594" max="14594" width="17.5703125" style="121" customWidth="1"/>
    <col min="14595" max="14595" width="24.5703125" style="121" customWidth="1"/>
    <col min="14596" max="14596" width="64.28515625" style="121" customWidth="1"/>
    <col min="14597" max="14597" width="3.140625" style="121" customWidth="1"/>
    <col min="14598" max="14598" width="0" style="121" hidden="1" customWidth="1"/>
    <col min="14599" max="14849" width="9.140625" style="121"/>
    <col min="14850" max="14850" width="17.5703125" style="121" customWidth="1"/>
    <col min="14851" max="14851" width="24.5703125" style="121" customWidth="1"/>
    <col min="14852" max="14852" width="64.28515625" style="121" customWidth="1"/>
    <col min="14853" max="14853" width="3.140625" style="121" customWidth="1"/>
    <col min="14854" max="14854" width="0" style="121" hidden="1" customWidth="1"/>
    <col min="14855" max="15105" width="9.140625" style="121"/>
    <col min="15106" max="15106" width="17.5703125" style="121" customWidth="1"/>
    <col min="15107" max="15107" width="24.5703125" style="121" customWidth="1"/>
    <col min="15108" max="15108" width="64.28515625" style="121" customWidth="1"/>
    <col min="15109" max="15109" width="3.140625" style="121" customWidth="1"/>
    <col min="15110" max="15110" width="0" style="121" hidden="1" customWidth="1"/>
    <col min="15111" max="15361" width="9.140625" style="121"/>
    <col min="15362" max="15362" width="17.5703125" style="121" customWidth="1"/>
    <col min="15363" max="15363" width="24.5703125" style="121" customWidth="1"/>
    <col min="15364" max="15364" width="64.28515625" style="121" customWidth="1"/>
    <col min="15365" max="15365" width="3.140625" style="121" customWidth="1"/>
    <col min="15366" max="15366" width="0" style="121" hidden="1" customWidth="1"/>
    <col min="15367" max="15617" width="9.140625" style="121"/>
    <col min="15618" max="15618" width="17.5703125" style="121" customWidth="1"/>
    <col min="15619" max="15619" width="24.5703125" style="121" customWidth="1"/>
    <col min="15620" max="15620" width="64.28515625" style="121" customWidth="1"/>
    <col min="15621" max="15621" width="3.140625" style="121" customWidth="1"/>
    <col min="15622" max="15622" width="0" style="121" hidden="1" customWidth="1"/>
    <col min="15623" max="15873" width="9.140625" style="121"/>
    <col min="15874" max="15874" width="17.5703125" style="121" customWidth="1"/>
    <col min="15875" max="15875" width="24.5703125" style="121" customWidth="1"/>
    <col min="15876" max="15876" width="64.28515625" style="121" customWidth="1"/>
    <col min="15877" max="15877" width="3.140625" style="121" customWidth="1"/>
    <col min="15878" max="15878" width="0" style="121" hidden="1" customWidth="1"/>
    <col min="15879" max="16129" width="9.140625" style="121"/>
    <col min="16130" max="16130" width="17.5703125" style="121" customWidth="1"/>
    <col min="16131" max="16131" width="24.5703125" style="121" customWidth="1"/>
    <col min="16132" max="16132" width="64.28515625" style="121" customWidth="1"/>
    <col min="16133" max="16133" width="3.140625" style="121" customWidth="1"/>
    <col min="16134" max="16134" width="0" style="121" hidden="1" customWidth="1"/>
    <col min="16135" max="16384" width="9.140625" style="121"/>
  </cols>
  <sheetData>
    <row r="1" spans="1:10" ht="18.75" customHeight="1" x14ac:dyDescent="0.25">
      <c r="A1" s="216"/>
      <c r="B1" s="217"/>
      <c r="C1" s="217"/>
      <c r="D1" s="217" t="s">
        <v>457</v>
      </c>
      <c r="E1" s="218"/>
      <c r="F1" s="218"/>
      <c r="G1" s="148"/>
      <c r="H1" s="148"/>
      <c r="I1" s="148"/>
      <c r="J1" s="148"/>
    </row>
    <row r="2" spans="1:10" ht="13.5" customHeight="1" x14ac:dyDescent="0.25">
      <c r="A2" s="216"/>
      <c r="B2" s="219"/>
      <c r="C2" s="220"/>
      <c r="D2" s="213" t="s">
        <v>419</v>
      </c>
      <c r="E2" s="221"/>
      <c r="F2" s="148"/>
      <c r="G2" s="148"/>
      <c r="H2" s="148"/>
      <c r="I2" s="148"/>
      <c r="J2" s="148"/>
    </row>
    <row r="3" spans="1:10" ht="20.25" customHeight="1" x14ac:dyDescent="0.25">
      <c r="A3" s="213" t="s">
        <v>283</v>
      </c>
      <c r="B3" s="213"/>
      <c r="C3" s="213"/>
      <c r="D3" s="213" t="s">
        <v>418</v>
      </c>
      <c r="E3" s="148"/>
      <c r="F3" s="148"/>
      <c r="G3" s="148"/>
      <c r="H3" s="148"/>
      <c r="I3" s="148"/>
      <c r="J3" s="148"/>
    </row>
    <row r="4" spans="1:10" ht="16.5" customHeight="1" x14ac:dyDescent="0.25">
      <c r="A4" s="213"/>
      <c r="B4" s="213"/>
      <c r="C4" s="213"/>
      <c r="D4" s="213" t="s">
        <v>417</v>
      </c>
      <c r="E4" s="148"/>
      <c r="F4" s="148"/>
      <c r="G4" s="148"/>
      <c r="H4" s="148"/>
      <c r="I4" s="148"/>
      <c r="J4" s="148"/>
    </row>
    <row r="5" spans="1:10" ht="19.5" customHeight="1" x14ac:dyDescent="0.25">
      <c r="B5" s="219"/>
      <c r="C5" s="222"/>
      <c r="D5" s="220" t="s">
        <v>595</v>
      </c>
      <c r="E5" s="221"/>
      <c r="F5" s="148"/>
      <c r="G5" s="148"/>
      <c r="H5" s="148"/>
      <c r="I5" s="148"/>
      <c r="J5" s="148"/>
    </row>
    <row r="6" spans="1:10" ht="19.5" customHeight="1" x14ac:dyDescent="0.25">
      <c r="B6" s="219"/>
      <c r="C6" s="222"/>
      <c r="D6" s="220"/>
      <c r="E6" s="221"/>
      <c r="F6" s="148"/>
      <c r="G6" s="148"/>
      <c r="H6" s="148"/>
      <c r="I6" s="148"/>
      <c r="J6" s="148"/>
    </row>
    <row r="7" spans="1:10" ht="28.5" customHeight="1" x14ac:dyDescent="0.2">
      <c r="B7" s="343" t="s">
        <v>458</v>
      </c>
      <c r="C7" s="343"/>
      <c r="D7" s="343"/>
      <c r="E7" s="299"/>
      <c r="F7" s="148"/>
      <c r="G7" s="148"/>
      <c r="H7" s="148"/>
      <c r="I7" s="148"/>
      <c r="J7" s="148"/>
    </row>
    <row r="8" spans="1:10" ht="14.25" customHeight="1" x14ac:dyDescent="0.2">
      <c r="B8" s="218"/>
      <c r="C8" s="223"/>
      <c r="D8" s="223"/>
      <c r="E8" s="223"/>
      <c r="F8" s="148"/>
      <c r="G8" s="148"/>
      <c r="H8" s="148"/>
      <c r="I8" s="148"/>
      <c r="J8" s="148"/>
    </row>
    <row r="9" spans="1:10" ht="15.75" customHeight="1" x14ac:dyDescent="0.25">
      <c r="B9" s="224"/>
      <c r="C9" s="224"/>
      <c r="D9" s="217" t="s">
        <v>416</v>
      </c>
      <c r="E9" s="148"/>
      <c r="F9" s="148"/>
      <c r="G9" s="148"/>
      <c r="H9" s="148"/>
      <c r="I9" s="148"/>
      <c r="J9" s="148"/>
    </row>
    <row r="10" spans="1:10" ht="16.5" customHeight="1" x14ac:dyDescent="0.25">
      <c r="B10" s="224"/>
      <c r="C10" s="224"/>
      <c r="D10" s="217"/>
      <c r="E10" s="148"/>
      <c r="F10" s="148"/>
      <c r="G10" s="148"/>
      <c r="H10" s="148"/>
      <c r="I10" s="148"/>
      <c r="J10" s="148"/>
    </row>
    <row r="11" spans="1:10" ht="15" customHeight="1" x14ac:dyDescent="0.2">
      <c r="B11" s="351" t="s">
        <v>459</v>
      </c>
      <c r="C11" s="351"/>
      <c r="D11" s="351"/>
      <c r="E11" s="148"/>
      <c r="F11" s="148"/>
      <c r="G11" s="218"/>
      <c r="H11" s="148"/>
      <c r="I11" s="148"/>
      <c r="J11" s="148"/>
    </row>
    <row r="12" spans="1:10" ht="15" customHeight="1" x14ac:dyDescent="0.2">
      <c r="B12" s="225"/>
      <c r="C12" s="225"/>
      <c r="D12" s="225"/>
      <c r="E12" s="148"/>
      <c r="F12" s="148"/>
      <c r="G12" s="218"/>
      <c r="H12" s="148"/>
      <c r="I12" s="148"/>
      <c r="J12" s="148"/>
    </row>
    <row r="13" spans="1:10" ht="38.25" customHeight="1" x14ac:dyDescent="0.2">
      <c r="A13" s="148"/>
      <c r="B13" s="352" t="s">
        <v>284</v>
      </c>
      <c r="C13" s="352"/>
      <c r="D13" s="352" t="s">
        <v>460</v>
      </c>
      <c r="E13" s="148"/>
      <c r="F13" s="148"/>
      <c r="G13" s="218"/>
      <c r="H13" s="148"/>
      <c r="I13" s="148"/>
      <c r="J13" s="148"/>
    </row>
    <row r="14" spans="1:10" ht="45" customHeight="1" x14ac:dyDescent="0.2">
      <c r="B14" s="226" t="s">
        <v>461</v>
      </c>
      <c r="C14" s="227" t="s">
        <v>462</v>
      </c>
      <c r="D14" s="353"/>
      <c r="E14" s="148"/>
      <c r="F14" s="148"/>
      <c r="G14" s="218"/>
      <c r="H14" s="148"/>
      <c r="I14" s="148"/>
      <c r="J14" s="148"/>
    </row>
    <row r="15" spans="1:10" ht="45" customHeight="1" x14ac:dyDescent="0.2">
      <c r="B15" s="228">
        <v>100</v>
      </c>
      <c r="C15" s="354" t="s">
        <v>463</v>
      </c>
      <c r="D15" s="355"/>
      <c r="E15" s="148"/>
      <c r="F15" s="148"/>
      <c r="G15" s="218"/>
      <c r="H15" s="148"/>
      <c r="I15" s="148"/>
      <c r="J15" s="148"/>
    </row>
    <row r="16" spans="1:10" ht="130.5" customHeight="1" x14ac:dyDescent="0.3">
      <c r="B16" s="226">
        <v>100</v>
      </c>
      <c r="C16" s="226" t="s">
        <v>299</v>
      </c>
      <c r="D16" s="229" t="s">
        <v>464</v>
      </c>
      <c r="E16" s="148"/>
      <c r="F16" s="148"/>
      <c r="G16" s="218"/>
      <c r="H16" s="148"/>
      <c r="I16" s="148"/>
      <c r="J16" s="148"/>
    </row>
    <row r="17" spans="2:10" ht="155.25" customHeight="1" x14ac:dyDescent="0.3">
      <c r="B17" s="226">
        <v>100</v>
      </c>
      <c r="C17" s="226" t="s">
        <v>301</v>
      </c>
      <c r="D17" s="229" t="s">
        <v>465</v>
      </c>
      <c r="E17" s="148"/>
      <c r="F17" s="148"/>
      <c r="G17" s="218"/>
      <c r="H17" s="148"/>
      <c r="I17" s="148"/>
      <c r="J17" s="148"/>
    </row>
    <row r="18" spans="2:10" ht="135.75" customHeight="1" x14ac:dyDescent="0.3">
      <c r="B18" s="226">
        <v>100</v>
      </c>
      <c r="C18" s="226" t="s">
        <v>303</v>
      </c>
      <c r="D18" s="229" t="s">
        <v>466</v>
      </c>
      <c r="E18" s="148"/>
      <c r="F18" s="148"/>
      <c r="G18" s="218"/>
      <c r="H18" s="148"/>
      <c r="I18" s="148"/>
      <c r="J18" s="148"/>
    </row>
    <row r="19" spans="2:10" ht="126.75" customHeight="1" x14ac:dyDescent="0.3">
      <c r="B19" s="226">
        <v>100</v>
      </c>
      <c r="C19" s="226" t="s">
        <v>305</v>
      </c>
      <c r="D19" s="229" t="s">
        <v>467</v>
      </c>
      <c r="E19" s="148"/>
      <c r="F19" s="148"/>
      <c r="G19" s="218"/>
      <c r="H19" s="148"/>
      <c r="I19" s="148"/>
      <c r="J19" s="148"/>
    </row>
    <row r="20" spans="2:10" ht="38.25" customHeight="1" x14ac:dyDescent="0.2">
      <c r="B20" s="230">
        <v>182</v>
      </c>
      <c r="C20" s="354" t="s">
        <v>468</v>
      </c>
      <c r="D20" s="345"/>
      <c r="E20" s="148"/>
      <c r="F20" s="148"/>
      <c r="G20" s="218"/>
      <c r="H20" s="148"/>
      <c r="I20" s="148"/>
      <c r="J20" s="148"/>
    </row>
    <row r="21" spans="2:10" ht="98.25" customHeight="1" x14ac:dyDescent="0.3">
      <c r="B21" s="231">
        <v>182</v>
      </c>
      <c r="C21" s="232" t="s">
        <v>469</v>
      </c>
      <c r="D21" s="233" t="s">
        <v>295</v>
      </c>
      <c r="E21" s="148"/>
      <c r="F21" s="148"/>
      <c r="G21" s="218"/>
      <c r="H21" s="148"/>
      <c r="I21" s="148"/>
      <c r="J21" s="148"/>
    </row>
    <row r="22" spans="2:10" ht="141" customHeight="1" x14ac:dyDescent="0.3">
      <c r="B22" s="234" t="s">
        <v>470</v>
      </c>
      <c r="C22" s="235" t="s">
        <v>471</v>
      </c>
      <c r="D22" s="236" t="s">
        <v>472</v>
      </c>
      <c r="E22" s="148"/>
      <c r="F22" s="148"/>
      <c r="G22" s="148"/>
      <c r="H22" s="148"/>
      <c r="I22" s="148"/>
      <c r="J22" s="148"/>
    </row>
    <row r="23" spans="2:10" ht="63" customHeight="1" x14ac:dyDescent="0.3">
      <c r="B23" s="234" t="s">
        <v>470</v>
      </c>
      <c r="C23" s="237" t="s">
        <v>473</v>
      </c>
      <c r="D23" s="238" t="s">
        <v>474</v>
      </c>
      <c r="E23" s="148"/>
      <c r="F23" s="148"/>
      <c r="G23" s="148"/>
      <c r="H23" s="148"/>
      <c r="I23" s="148"/>
      <c r="J23" s="148"/>
    </row>
    <row r="24" spans="2:10" ht="117.75" customHeight="1" x14ac:dyDescent="0.2">
      <c r="B24" s="234" t="s">
        <v>470</v>
      </c>
      <c r="C24" s="237" t="s">
        <v>475</v>
      </c>
      <c r="D24" s="239" t="s">
        <v>476</v>
      </c>
      <c r="E24" s="240" t="s">
        <v>283</v>
      </c>
      <c r="F24" s="148"/>
      <c r="G24" s="148"/>
      <c r="H24" s="148"/>
      <c r="I24" s="148"/>
      <c r="J24" s="148"/>
    </row>
    <row r="25" spans="2:10" ht="60" customHeight="1" x14ac:dyDescent="0.3">
      <c r="B25" s="234" t="s">
        <v>470</v>
      </c>
      <c r="C25" s="241" t="s">
        <v>311</v>
      </c>
      <c r="D25" s="242" t="s">
        <v>477</v>
      </c>
      <c r="E25" s="240"/>
      <c r="F25" s="148"/>
      <c r="G25" s="148"/>
      <c r="H25" s="148"/>
      <c r="I25" s="148"/>
      <c r="J25" s="148"/>
    </row>
    <row r="26" spans="2:10" ht="46.5" customHeight="1" x14ac:dyDescent="0.3">
      <c r="B26" s="234" t="s">
        <v>470</v>
      </c>
      <c r="C26" s="159" t="s">
        <v>317</v>
      </c>
      <c r="D26" s="242" t="s">
        <v>318</v>
      </c>
      <c r="E26" s="240"/>
      <c r="F26" s="148"/>
      <c r="G26" s="148"/>
      <c r="H26" s="148"/>
      <c r="I26" s="148"/>
      <c r="J26" s="148"/>
    </row>
    <row r="27" spans="2:10" ht="48" customHeight="1" x14ac:dyDescent="0.3">
      <c r="B27" s="234" t="s">
        <v>470</v>
      </c>
      <c r="C27" s="159" t="s">
        <v>321</v>
      </c>
      <c r="D27" s="242" t="s">
        <v>478</v>
      </c>
      <c r="E27" s="240"/>
      <c r="F27" s="148"/>
      <c r="G27" s="148"/>
      <c r="H27" s="148"/>
      <c r="I27" s="148"/>
      <c r="J27" s="148"/>
    </row>
    <row r="28" spans="2:10" ht="50.25" customHeight="1" x14ac:dyDescent="0.3">
      <c r="B28" s="234" t="s">
        <v>470</v>
      </c>
      <c r="C28" s="159" t="s">
        <v>479</v>
      </c>
      <c r="D28" s="242" t="s">
        <v>480</v>
      </c>
      <c r="E28" s="240"/>
      <c r="F28" s="148"/>
      <c r="G28" s="148"/>
      <c r="H28" s="148"/>
      <c r="I28" s="148"/>
      <c r="J28" s="148"/>
    </row>
    <row r="29" spans="2:10" ht="21" customHeight="1" x14ac:dyDescent="0.25">
      <c r="B29" s="243">
        <v>322</v>
      </c>
      <c r="C29" s="344" t="s">
        <v>481</v>
      </c>
      <c r="D29" s="345"/>
      <c r="E29" s="240"/>
      <c r="F29" s="148"/>
      <c r="G29" s="148"/>
      <c r="H29" s="148"/>
      <c r="I29" s="148"/>
      <c r="J29" s="148"/>
    </row>
    <row r="30" spans="2:10" ht="112.5" x14ac:dyDescent="0.3">
      <c r="B30" s="234">
        <v>322</v>
      </c>
      <c r="C30" s="244" t="s">
        <v>482</v>
      </c>
      <c r="D30" s="245" t="s">
        <v>483</v>
      </c>
      <c r="E30" s="240"/>
      <c r="F30" s="148"/>
      <c r="G30" s="148"/>
      <c r="H30" s="148"/>
      <c r="I30" s="148"/>
      <c r="J30" s="148"/>
    </row>
    <row r="31" spans="2:10" ht="30" customHeight="1" x14ac:dyDescent="0.25">
      <c r="B31" s="246">
        <v>555</v>
      </c>
      <c r="C31" s="344" t="s">
        <v>484</v>
      </c>
      <c r="D31" s="346"/>
      <c r="E31" s="240"/>
      <c r="F31" s="148"/>
      <c r="G31" s="148"/>
      <c r="H31" s="148"/>
      <c r="I31" s="148"/>
      <c r="J31" s="148"/>
    </row>
    <row r="32" spans="2:10" ht="96.75" customHeight="1" x14ac:dyDescent="0.3">
      <c r="B32" s="159">
        <v>555</v>
      </c>
      <c r="C32" s="247" t="s">
        <v>485</v>
      </c>
      <c r="D32" s="242" t="s">
        <v>486</v>
      </c>
      <c r="E32" s="240"/>
      <c r="F32" s="148"/>
      <c r="G32" s="148"/>
      <c r="H32" s="148"/>
      <c r="I32" s="148"/>
      <c r="J32" s="148"/>
    </row>
    <row r="33" spans="2:10" ht="93.75" x14ac:dyDescent="0.3">
      <c r="B33" s="159">
        <v>555</v>
      </c>
      <c r="C33" s="247" t="s">
        <v>327</v>
      </c>
      <c r="D33" s="242" t="s">
        <v>328</v>
      </c>
      <c r="E33" s="240"/>
      <c r="F33" s="148"/>
      <c r="G33" s="148"/>
      <c r="H33" s="148"/>
      <c r="I33" s="148"/>
      <c r="J33" s="148"/>
    </row>
    <row r="34" spans="2:10" ht="100.5" customHeight="1" x14ac:dyDescent="0.3">
      <c r="B34" s="248" t="s">
        <v>268</v>
      </c>
      <c r="C34" s="249" t="s">
        <v>487</v>
      </c>
      <c r="D34" s="250" t="s">
        <v>488</v>
      </c>
      <c r="E34" s="240"/>
      <c r="F34" s="148"/>
      <c r="G34" s="148"/>
      <c r="H34" s="148"/>
      <c r="I34" s="148"/>
      <c r="J34" s="148"/>
    </row>
    <row r="35" spans="2:10" ht="80.25" customHeight="1" x14ac:dyDescent="0.3">
      <c r="B35" s="248" t="s">
        <v>268</v>
      </c>
      <c r="C35" s="156" t="s">
        <v>330</v>
      </c>
      <c r="D35" s="242" t="s">
        <v>489</v>
      </c>
      <c r="E35" s="240"/>
      <c r="F35" s="148"/>
      <c r="G35" s="148"/>
      <c r="H35" s="148"/>
      <c r="I35" s="148"/>
      <c r="J35" s="148"/>
    </row>
    <row r="36" spans="2:10" ht="54.75" customHeight="1" x14ac:dyDescent="0.3">
      <c r="B36" s="248" t="s">
        <v>268</v>
      </c>
      <c r="C36" s="247" t="s">
        <v>490</v>
      </c>
      <c r="D36" s="242" t="s">
        <v>491</v>
      </c>
      <c r="E36" s="240"/>
      <c r="F36" s="148"/>
      <c r="G36" s="148"/>
      <c r="H36" s="148"/>
      <c r="I36" s="148"/>
      <c r="J36" s="148"/>
    </row>
    <row r="37" spans="2:10" ht="101.25" customHeight="1" x14ac:dyDescent="0.3">
      <c r="B37" s="248" t="s">
        <v>268</v>
      </c>
      <c r="C37" s="249" t="s">
        <v>492</v>
      </c>
      <c r="D37" s="242" t="s">
        <v>493</v>
      </c>
      <c r="E37" s="148"/>
      <c r="F37" s="148"/>
      <c r="G37" s="148"/>
      <c r="H37" s="148"/>
      <c r="I37" s="148"/>
      <c r="J37" s="148"/>
    </row>
    <row r="38" spans="2:10" ht="37.5" x14ac:dyDescent="0.3">
      <c r="B38" s="248" t="s">
        <v>268</v>
      </c>
      <c r="C38" s="247" t="s">
        <v>494</v>
      </c>
      <c r="D38" s="242" t="s">
        <v>341</v>
      </c>
      <c r="E38" s="148"/>
      <c r="F38" s="148"/>
      <c r="G38" s="148"/>
      <c r="H38" s="148"/>
      <c r="I38" s="148"/>
      <c r="J38" s="148"/>
    </row>
    <row r="39" spans="2:10" ht="120" customHeight="1" x14ac:dyDescent="0.2">
      <c r="B39" s="248" t="s">
        <v>268</v>
      </c>
      <c r="C39" s="247" t="s">
        <v>495</v>
      </c>
      <c r="D39" s="251" t="s">
        <v>496</v>
      </c>
      <c r="E39" s="148"/>
      <c r="F39" s="148"/>
      <c r="G39" s="148"/>
      <c r="H39" s="148"/>
      <c r="I39" s="148"/>
      <c r="J39" s="148"/>
    </row>
    <row r="40" spans="2:10" ht="63" customHeight="1" x14ac:dyDescent="0.3">
      <c r="B40" s="248" t="s">
        <v>268</v>
      </c>
      <c r="C40" s="247" t="s">
        <v>497</v>
      </c>
      <c r="D40" s="242" t="s">
        <v>498</v>
      </c>
      <c r="E40" s="148"/>
      <c r="F40" s="148"/>
      <c r="G40" s="148"/>
      <c r="H40" s="148"/>
      <c r="I40" s="148"/>
      <c r="J40" s="148"/>
    </row>
    <row r="41" spans="2:10" ht="63" customHeight="1" x14ac:dyDescent="0.3">
      <c r="B41" s="248" t="s">
        <v>268</v>
      </c>
      <c r="C41" s="249" t="s">
        <v>499</v>
      </c>
      <c r="D41" s="242" t="s">
        <v>500</v>
      </c>
      <c r="E41" s="148"/>
      <c r="F41" s="148"/>
      <c r="G41" s="148"/>
      <c r="H41" s="148"/>
      <c r="I41" s="148"/>
      <c r="J41" s="148"/>
    </row>
    <row r="42" spans="2:10" ht="56.25" x14ac:dyDescent="0.3">
      <c r="B42" s="248" t="s">
        <v>268</v>
      </c>
      <c r="C42" s="247" t="s">
        <v>501</v>
      </c>
      <c r="D42" s="242" t="s">
        <v>502</v>
      </c>
      <c r="E42" s="148"/>
      <c r="F42" s="148"/>
      <c r="G42" s="148"/>
      <c r="H42" s="148"/>
      <c r="I42" s="148"/>
      <c r="J42" s="148"/>
    </row>
    <row r="43" spans="2:10" ht="93.75" x14ac:dyDescent="0.3">
      <c r="B43" s="248" t="s">
        <v>268</v>
      </c>
      <c r="C43" s="247" t="s">
        <v>503</v>
      </c>
      <c r="D43" s="242" t="s">
        <v>504</v>
      </c>
      <c r="E43" s="148"/>
      <c r="F43" s="148"/>
      <c r="G43" s="148"/>
      <c r="H43" s="148"/>
      <c r="I43" s="148"/>
      <c r="J43" s="148"/>
    </row>
    <row r="44" spans="2:10" ht="95.25" customHeight="1" x14ac:dyDescent="0.3">
      <c r="B44" s="248" t="s">
        <v>268</v>
      </c>
      <c r="C44" s="247" t="s">
        <v>505</v>
      </c>
      <c r="D44" s="242" t="s">
        <v>506</v>
      </c>
      <c r="E44" s="148"/>
      <c r="F44" s="148"/>
      <c r="G44" s="148"/>
      <c r="H44" s="148"/>
      <c r="I44" s="148"/>
      <c r="J44" s="148"/>
    </row>
    <row r="45" spans="2:10" ht="93.75" x14ac:dyDescent="0.3">
      <c r="B45" s="248" t="s">
        <v>268</v>
      </c>
      <c r="C45" s="247" t="s">
        <v>507</v>
      </c>
      <c r="D45" s="242" t="s">
        <v>508</v>
      </c>
      <c r="E45" s="148"/>
      <c r="F45" s="148"/>
      <c r="G45" s="148"/>
      <c r="H45" s="148"/>
      <c r="I45" s="148"/>
      <c r="J45" s="148"/>
    </row>
    <row r="46" spans="2:10" ht="93.75" x14ac:dyDescent="0.3">
      <c r="B46" s="248" t="s">
        <v>268</v>
      </c>
      <c r="C46" s="247" t="s">
        <v>350</v>
      </c>
      <c r="D46" s="252" t="s">
        <v>509</v>
      </c>
      <c r="E46" s="148"/>
      <c r="F46" s="148"/>
      <c r="G46" s="148"/>
      <c r="H46" s="148"/>
      <c r="I46" s="148"/>
      <c r="J46" s="148"/>
    </row>
    <row r="47" spans="2:10" ht="61.5" customHeight="1" x14ac:dyDescent="0.3">
      <c r="B47" s="248" t="s">
        <v>268</v>
      </c>
      <c r="C47" s="247" t="s">
        <v>510</v>
      </c>
      <c r="D47" s="242" t="s">
        <v>511</v>
      </c>
      <c r="E47" s="148" t="s">
        <v>512</v>
      </c>
      <c r="F47" s="148"/>
      <c r="G47" s="148" t="s">
        <v>283</v>
      </c>
      <c r="H47" s="148"/>
      <c r="I47" s="148"/>
      <c r="J47" s="148"/>
    </row>
    <row r="48" spans="2:10" ht="37.5" x14ac:dyDescent="0.3">
      <c r="B48" s="248" t="s">
        <v>268</v>
      </c>
      <c r="C48" s="247" t="s">
        <v>513</v>
      </c>
      <c r="D48" s="242" t="s">
        <v>514</v>
      </c>
      <c r="E48" s="148" t="s">
        <v>515</v>
      </c>
      <c r="F48" s="148"/>
      <c r="G48" s="148" t="s">
        <v>283</v>
      </c>
      <c r="H48" s="148"/>
      <c r="I48" s="148"/>
      <c r="J48" s="148"/>
    </row>
    <row r="49" spans="2:10" ht="18.75" x14ac:dyDescent="0.2">
      <c r="B49" s="248" t="s">
        <v>268</v>
      </c>
      <c r="C49" s="247" t="s">
        <v>516</v>
      </c>
      <c r="D49" s="253" t="s">
        <v>355</v>
      </c>
      <c r="E49" s="148" t="s">
        <v>517</v>
      </c>
      <c r="F49" s="148"/>
      <c r="G49" s="148" t="s">
        <v>283</v>
      </c>
      <c r="H49" s="148"/>
      <c r="I49" s="148"/>
      <c r="J49" s="148"/>
    </row>
    <row r="50" spans="2:10" ht="28.5" customHeight="1" x14ac:dyDescent="0.2">
      <c r="B50" s="254" t="s">
        <v>518</v>
      </c>
      <c r="C50" s="347" t="s">
        <v>519</v>
      </c>
      <c r="D50" s="348"/>
      <c r="E50" s="148" t="s">
        <v>520</v>
      </c>
      <c r="F50" s="148"/>
      <c r="G50" s="148"/>
      <c r="H50" s="148" t="s">
        <v>521</v>
      </c>
      <c r="I50" s="148" t="s">
        <v>283</v>
      </c>
      <c r="J50" s="148"/>
    </row>
    <row r="51" spans="2:10" ht="94.5" customHeight="1" x14ac:dyDescent="0.3">
      <c r="B51" s="248" t="s">
        <v>518</v>
      </c>
      <c r="C51" s="249" t="s">
        <v>327</v>
      </c>
      <c r="D51" s="255" t="s">
        <v>328</v>
      </c>
      <c r="E51" s="148"/>
      <c r="F51" s="148"/>
      <c r="G51" s="148"/>
      <c r="H51" s="148"/>
      <c r="I51" s="148"/>
      <c r="J51" s="148"/>
    </row>
    <row r="52" spans="2:10" ht="95.25" customHeight="1" x14ac:dyDescent="0.3">
      <c r="B52" s="249" t="s">
        <v>518</v>
      </c>
      <c r="C52" s="249" t="s">
        <v>522</v>
      </c>
      <c r="D52" s="256" t="s">
        <v>523</v>
      </c>
      <c r="E52" s="148"/>
      <c r="F52" s="148"/>
      <c r="G52" s="148"/>
      <c r="H52" s="148"/>
      <c r="I52" s="148"/>
      <c r="J52" s="148"/>
    </row>
    <row r="53" spans="2:10" ht="27.75" customHeight="1" x14ac:dyDescent="0.2">
      <c r="B53" s="257">
        <v>161</v>
      </c>
      <c r="C53" s="349" t="s">
        <v>524</v>
      </c>
      <c r="D53" s="350"/>
      <c r="E53" s="148"/>
      <c r="F53" s="148"/>
      <c r="G53" s="148"/>
      <c r="H53" s="148"/>
      <c r="I53" s="148"/>
      <c r="J53" s="148"/>
    </row>
    <row r="54" spans="2:10" ht="171" customHeight="1" x14ac:dyDescent="0.3">
      <c r="B54" s="249">
        <v>161</v>
      </c>
      <c r="C54" s="247" t="s">
        <v>525</v>
      </c>
      <c r="D54" s="258" t="s">
        <v>526</v>
      </c>
    </row>
    <row r="55" spans="2:10" x14ac:dyDescent="0.2">
      <c r="B55" s="148"/>
      <c r="C55" s="148"/>
      <c r="D55" s="148"/>
    </row>
    <row r="56" spans="2:10" x14ac:dyDescent="0.2">
      <c r="B56" s="148"/>
      <c r="C56" s="148"/>
      <c r="D56" s="148"/>
    </row>
    <row r="57" spans="2:10" x14ac:dyDescent="0.2">
      <c r="B57" s="148"/>
      <c r="C57" s="148"/>
      <c r="D57" s="148"/>
    </row>
    <row r="58" spans="2:10" x14ac:dyDescent="0.2">
      <c r="B58" s="148"/>
      <c r="C58" s="148"/>
      <c r="D58" s="148"/>
    </row>
    <row r="59" spans="2:10" x14ac:dyDescent="0.2">
      <c r="B59" s="148"/>
      <c r="C59" s="148"/>
      <c r="D59" s="148"/>
    </row>
    <row r="60" spans="2:10" x14ac:dyDescent="0.2">
      <c r="B60" s="148"/>
      <c r="C60" s="148"/>
      <c r="D60" s="148"/>
    </row>
    <row r="61" spans="2:10" x14ac:dyDescent="0.2">
      <c r="B61" s="148"/>
      <c r="C61" s="148"/>
      <c r="D61" s="148"/>
    </row>
    <row r="62" spans="2:10" x14ac:dyDescent="0.2">
      <c r="B62" s="148"/>
      <c r="C62" s="148"/>
      <c r="D62" s="148"/>
    </row>
    <row r="63" spans="2:10" x14ac:dyDescent="0.2">
      <c r="B63" s="148"/>
      <c r="C63" s="148"/>
      <c r="D63" s="148"/>
    </row>
    <row r="64" spans="2:10" x14ac:dyDescent="0.2">
      <c r="B64" s="148"/>
      <c r="C64" s="148"/>
      <c r="D64" s="148"/>
    </row>
    <row r="65" spans="2:4" x14ac:dyDescent="0.2">
      <c r="B65" s="148"/>
      <c r="C65" s="148"/>
      <c r="D65" s="148"/>
    </row>
    <row r="66" spans="2:4" x14ac:dyDescent="0.2">
      <c r="B66" s="148"/>
      <c r="C66" s="148"/>
      <c r="D66" s="148"/>
    </row>
    <row r="67" spans="2:4" x14ac:dyDescent="0.2">
      <c r="B67" s="148"/>
      <c r="C67" s="148"/>
      <c r="D67" s="148"/>
    </row>
    <row r="68" spans="2:4" x14ac:dyDescent="0.2">
      <c r="B68" s="148"/>
      <c r="C68" s="148"/>
      <c r="D68" s="148"/>
    </row>
    <row r="69" spans="2:4" x14ac:dyDescent="0.2">
      <c r="B69" s="148"/>
      <c r="C69" s="148"/>
      <c r="D69" s="148"/>
    </row>
    <row r="70" spans="2:4" x14ac:dyDescent="0.2">
      <c r="B70" s="148"/>
      <c r="C70" s="148"/>
      <c r="D70" s="148"/>
    </row>
    <row r="71" spans="2:4" x14ac:dyDescent="0.2">
      <c r="B71" s="148"/>
      <c r="C71" s="148"/>
      <c r="D71" s="148"/>
    </row>
    <row r="72" spans="2:4" x14ac:dyDescent="0.2">
      <c r="B72" s="148"/>
      <c r="C72" s="148"/>
      <c r="D72" s="148"/>
    </row>
    <row r="73" spans="2:4" x14ac:dyDescent="0.2">
      <c r="B73" s="148"/>
      <c r="C73" s="148"/>
      <c r="D73" s="148"/>
    </row>
    <row r="74" spans="2:4" x14ac:dyDescent="0.2">
      <c r="B74" s="148"/>
      <c r="C74" s="148"/>
      <c r="D74" s="148"/>
    </row>
    <row r="75" spans="2:4" x14ac:dyDescent="0.2">
      <c r="B75" s="148"/>
      <c r="C75" s="148"/>
      <c r="D75" s="148"/>
    </row>
    <row r="76" spans="2:4" x14ac:dyDescent="0.2">
      <c r="B76" s="148"/>
      <c r="C76" s="148"/>
      <c r="D76" s="148"/>
    </row>
    <row r="77" spans="2:4" x14ac:dyDescent="0.2">
      <c r="B77" s="148"/>
      <c r="C77" s="148"/>
      <c r="D77" s="148"/>
    </row>
    <row r="78" spans="2:4" x14ac:dyDescent="0.2">
      <c r="B78" s="148"/>
      <c r="C78" s="148"/>
      <c r="D78" s="148"/>
    </row>
    <row r="79" spans="2:4" x14ac:dyDescent="0.2">
      <c r="B79" s="148"/>
      <c r="C79" s="148"/>
      <c r="D79" s="148"/>
    </row>
    <row r="80" spans="2:4" x14ac:dyDescent="0.2">
      <c r="B80" s="148"/>
      <c r="C80" s="148"/>
      <c r="D80" s="148"/>
    </row>
    <row r="81" spans="2:4" x14ac:dyDescent="0.2">
      <c r="B81" s="148"/>
      <c r="C81" s="148"/>
      <c r="D81" s="148"/>
    </row>
    <row r="82" spans="2:4" x14ac:dyDescent="0.2">
      <c r="B82" s="148"/>
      <c r="C82" s="148"/>
      <c r="D82" s="148"/>
    </row>
    <row r="83" spans="2:4" x14ac:dyDescent="0.2">
      <c r="B83" s="148"/>
      <c r="C83" s="148"/>
      <c r="D83" s="148"/>
    </row>
    <row r="84" spans="2:4" x14ac:dyDescent="0.2">
      <c r="B84" s="148"/>
      <c r="C84" s="148"/>
      <c r="D84" s="148"/>
    </row>
    <row r="85" spans="2:4" x14ac:dyDescent="0.2">
      <c r="B85" s="148"/>
      <c r="C85" s="148"/>
      <c r="D85" s="148"/>
    </row>
    <row r="86" spans="2:4" x14ac:dyDescent="0.2">
      <c r="B86" s="148"/>
      <c r="C86" s="148"/>
      <c r="D86" s="148"/>
    </row>
    <row r="87" spans="2:4" x14ac:dyDescent="0.2">
      <c r="B87" s="148"/>
      <c r="C87" s="148"/>
      <c r="D87" s="148"/>
    </row>
    <row r="88" spans="2:4" x14ac:dyDescent="0.2">
      <c r="B88" s="148"/>
      <c r="C88" s="148"/>
      <c r="D88" s="148"/>
    </row>
    <row r="89" spans="2:4" x14ac:dyDescent="0.2">
      <c r="B89" s="148"/>
      <c r="C89" s="148"/>
      <c r="D89" s="148"/>
    </row>
    <row r="90" spans="2:4" x14ac:dyDescent="0.2">
      <c r="B90" s="148"/>
      <c r="C90" s="148"/>
      <c r="D90" s="148"/>
    </row>
    <row r="91" spans="2:4" x14ac:dyDescent="0.2">
      <c r="B91" s="148"/>
      <c r="C91" s="148"/>
      <c r="D91" s="148"/>
    </row>
    <row r="92" spans="2:4" x14ac:dyDescent="0.2">
      <c r="B92" s="148"/>
      <c r="C92" s="148"/>
      <c r="D92" s="148"/>
    </row>
    <row r="93" spans="2:4" x14ac:dyDescent="0.2">
      <c r="B93" s="148"/>
      <c r="C93" s="148"/>
      <c r="D93" s="148"/>
    </row>
    <row r="94" spans="2:4" x14ac:dyDescent="0.2">
      <c r="B94" s="148"/>
      <c r="C94" s="148"/>
      <c r="D94" s="148"/>
    </row>
    <row r="95" spans="2:4" x14ac:dyDescent="0.2">
      <c r="B95" s="148"/>
      <c r="C95" s="148"/>
      <c r="D95" s="148"/>
    </row>
    <row r="96" spans="2:4" x14ac:dyDescent="0.2">
      <c r="B96" s="148"/>
      <c r="C96" s="148"/>
      <c r="D96" s="148"/>
    </row>
    <row r="97" spans="2:4" x14ac:dyDescent="0.2">
      <c r="B97" s="148"/>
      <c r="C97" s="148"/>
      <c r="D97" s="148"/>
    </row>
    <row r="98" spans="2:4" x14ac:dyDescent="0.2">
      <c r="B98" s="148"/>
      <c r="C98" s="148"/>
      <c r="D98" s="148"/>
    </row>
    <row r="99" spans="2:4" x14ac:dyDescent="0.2">
      <c r="B99" s="148"/>
      <c r="C99" s="148"/>
      <c r="D99" s="148"/>
    </row>
    <row r="100" spans="2:4" x14ac:dyDescent="0.2">
      <c r="B100" s="148"/>
      <c r="C100" s="148"/>
      <c r="D100" s="148"/>
    </row>
    <row r="101" spans="2:4" x14ac:dyDescent="0.2">
      <c r="B101" s="148"/>
      <c r="C101" s="148"/>
      <c r="D101" s="148"/>
    </row>
    <row r="102" spans="2:4" x14ac:dyDescent="0.2">
      <c r="B102" s="148"/>
      <c r="C102" s="148"/>
      <c r="D102" s="148"/>
    </row>
    <row r="103" spans="2:4" x14ac:dyDescent="0.2">
      <c r="B103" s="148"/>
      <c r="C103" s="148"/>
      <c r="D103" s="148"/>
    </row>
    <row r="104" spans="2:4" x14ac:dyDescent="0.2">
      <c r="B104" s="148"/>
      <c r="C104" s="148"/>
      <c r="D104" s="148"/>
    </row>
    <row r="105" spans="2:4" x14ac:dyDescent="0.2">
      <c r="B105" s="148"/>
      <c r="C105" s="148"/>
      <c r="D105" s="148"/>
    </row>
    <row r="106" spans="2:4" x14ac:dyDescent="0.2">
      <c r="B106" s="148"/>
      <c r="C106" s="148"/>
      <c r="D106" s="148"/>
    </row>
    <row r="107" spans="2:4" x14ac:dyDescent="0.2">
      <c r="B107" s="148"/>
      <c r="C107" s="148"/>
      <c r="D107" s="148"/>
    </row>
    <row r="108" spans="2:4" x14ac:dyDescent="0.2">
      <c r="B108" s="148"/>
      <c r="C108" s="148"/>
      <c r="D108" s="148"/>
    </row>
    <row r="109" spans="2:4" x14ac:dyDescent="0.2">
      <c r="B109" s="148"/>
      <c r="C109" s="148"/>
      <c r="D109" s="148"/>
    </row>
    <row r="110" spans="2:4" x14ac:dyDescent="0.2">
      <c r="B110" s="148"/>
      <c r="C110" s="148"/>
      <c r="D110" s="148"/>
    </row>
    <row r="111" spans="2:4" x14ac:dyDescent="0.2">
      <c r="B111" s="148"/>
      <c r="C111" s="148"/>
      <c r="D111" s="148"/>
    </row>
    <row r="112" spans="2:4" x14ac:dyDescent="0.2">
      <c r="B112" s="148"/>
      <c r="C112" s="148"/>
      <c r="D112" s="148"/>
    </row>
    <row r="113" spans="2:4" x14ac:dyDescent="0.2">
      <c r="B113" s="148"/>
      <c r="C113" s="148"/>
      <c r="D113" s="148"/>
    </row>
    <row r="114" spans="2:4" x14ac:dyDescent="0.2">
      <c r="B114" s="148"/>
      <c r="C114" s="148"/>
      <c r="D114" s="148"/>
    </row>
    <row r="115" spans="2:4" x14ac:dyDescent="0.2">
      <c r="B115" s="148"/>
      <c r="C115" s="148"/>
      <c r="D115" s="148"/>
    </row>
    <row r="116" spans="2:4" x14ac:dyDescent="0.2">
      <c r="B116" s="148"/>
      <c r="C116" s="148"/>
      <c r="D116" s="148"/>
    </row>
    <row r="117" spans="2:4" x14ac:dyDescent="0.2">
      <c r="B117" s="148"/>
      <c r="C117" s="148"/>
      <c r="D117" s="148"/>
    </row>
    <row r="118" spans="2:4" x14ac:dyDescent="0.2">
      <c r="B118" s="148"/>
      <c r="C118" s="148"/>
      <c r="D118" s="148"/>
    </row>
    <row r="119" spans="2:4" x14ac:dyDescent="0.2">
      <c r="B119" s="148"/>
      <c r="C119" s="148"/>
      <c r="D119" s="148"/>
    </row>
    <row r="120" spans="2:4" x14ac:dyDescent="0.2">
      <c r="B120" s="148"/>
      <c r="C120" s="148"/>
      <c r="D120" s="148"/>
    </row>
    <row r="121" spans="2:4" x14ac:dyDescent="0.2">
      <c r="B121" s="148"/>
      <c r="C121" s="148"/>
      <c r="D121" s="148"/>
    </row>
    <row r="122" spans="2:4" x14ac:dyDescent="0.2">
      <c r="B122" s="148"/>
      <c r="C122" s="148"/>
      <c r="D122" s="148"/>
    </row>
    <row r="123" spans="2:4" x14ac:dyDescent="0.2">
      <c r="B123" s="148"/>
      <c r="C123" s="148"/>
      <c r="D123" s="148"/>
    </row>
  </sheetData>
  <mergeCells count="10">
    <mergeCell ref="B7:D7"/>
    <mergeCell ref="C29:D29"/>
    <mergeCell ref="C31:D31"/>
    <mergeCell ref="C50:D50"/>
    <mergeCell ref="C53:D53"/>
    <mergeCell ref="B11:D11"/>
    <mergeCell ref="B13:C13"/>
    <mergeCell ref="D13:D14"/>
    <mergeCell ref="C15:D15"/>
    <mergeCell ref="C20:D20"/>
  </mergeCells>
  <pageMargins left="0.98425196850393704" right="0.39370078740157483" top="0.78740157480314965" bottom="0.78740157480314965" header="0" footer="0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80" zoomScaleNormal="80" workbookViewId="0">
      <selection activeCell="O15" sqref="O15"/>
    </sheetView>
  </sheetViews>
  <sheetFormatPr defaultRowHeight="15" x14ac:dyDescent="0.25"/>
  <cols>
    <col min="1" max="1" width="59.5703125" customWidth="1"/>
    <col min="2" max="2" width="7.85546875" customWidth="1"/>
    <col min="3" max="4" width="6.5703125" customWidth="1"/>
    <col min="5" max="5" width="7.140625" customWidth="1"/>
    <col min="6" max="6" width="5.5703125" customWidth="1"/>
    <col min="7" max="7" width="7.28515625" customWidth="1"/>
    <col min="9" max="9" width="7.5703125" customWidth="1"/>
    <col min="10" max="11" width="11" customWidth="1"/>
    <col min="12" max="12" width="10.5703125" customWidth="1"/>
  </cols>
  <sheetData>
    <row r="1" spans="1:14" ht="15.75" x14ac:dyDescent="0.25">
      <c r="A1" s="55"/>
      <c r="B1" s="55"/>
      <c r="C1" s="55"/>
      <c r="D1" s="55"/>
      <c r="E1" s="55"/>
      <c r="F1" s="55"/>
      <c r="G1" s="55"/>
      <c r="H1" s="55"/>
      <c r="I1" s="58"/>
      <c r="J1" s="393" t="s">
        <v>160</v>
      </c>
      <c r="K1" s="394"/>
      <c r="L1" s="394"/>
      <c r="M1" s="55"/>
    </row>
    <row r="2" spans="1:14" ht="45" customHeight="1" x14ac:dyDescent="0.25">
      <c r="A2" s="55"/>
      <c r="B2" s="55"/>
      <c r="C2" s="55"/>
      <c r="D2" s="55"/>
      <c r="E2" s="55"/>
      <c r="F2" s="55"/>
      <c r="G2" s="55"/>
      <c r="H2" s="55"/>
      <c r="I2" s="56"/>
      <c r="J2" s="375" t="s">
        <v>445</v>
      </c>
      <c r="K2" s="395"/>
      <c r="L2" s="395"/>
      <c r="M2" s="55"/>
    </row>
    <row r="3" spans="1:14" ht="30.75" customHeight="1" x14ac:dyDescent="0.25">
      <c r="A3" s="55"/>
      <c r="B3" s="55"/>
      <c r="C3" s="55"/>
      <c r="D3" s="55"/>
      <c r="E3" s="55"/>
      <c r="F3" s="55"/>
      <c r="G3" s="55"/>
      <c r="H3" s="55"/>
      <c r="I3" s="56"/>
      <c r="J3" s="375" t="s">
        <v>596</v>
      </c>
      <c r="K3" s="395"/>
      <c r="L3" s="395"/>
      <c r="M3" s="55"/>
    </row>
    <row r="4" spans="1:14" ht="15.75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15.75" x14ac:dyDescent="0.25">
      <c r="A5" s="396" t="s">
        <v>425</v>
      </c>
      <c r="B5" s="396"/>
      <c r="C5" s="396"/>
      <c r="D5" s="396"/>
      <c r="E5" s="396"/>
      <c r="F5" s="396"/>
      <c r="G5" s="396"/>
      <c r="H5" s="396"/>
      <c r="I5" s="396"/>
      <c r="J5" s="396"/>
      <c r="K5" s="397"/>
      <c r="L5" s="397"/>
      <c r="M5" s="55"/>
    </row>
    <row r="6" spans="1:14" ht="15.75" x14ac:dyDescent="0.25">
      <c r="A6" s="396"/>
      <c r="B6" s="396"/>
      <c r="C6" s="396"/>
      <c r="D6" s="396"/>
      <c r="E6" s="396"/>
      <c r="F6" s="396"/>
      <c r="G6" s="396"/>
      <c r="H6" s="396"/>
      <c r="I6" s="396"/>
      <c r="J6" s="396"/>
      <c r="K6" s="397"/>
      <c r="L6" s="397"/>
      <c r="M6" s="55"/>
    </row>
    <row r="7" spans="1:14" ht="21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3" t="s">
        <v>140</v>
      </c>
      <c r="M7" s="55"/>
    </row>
    <row r="8" spans="1:14" ht="39" customHeight="1" x14ac:dyDescent="0.25">
      <c r="A8" s="398" t="s">
        <v>156</v>
      </c>
      <c r="B8" s="403" t="s">
        <v>158</v>
      </c>
      <c r="C8" s="404"/>
      <c r="D8" s="404"/>
      <c r="E8" s="404"/>
      <c r="F8" s="404"/>
      <c r="G8" s="404"/>
      <c r="H8" s="404"/>
      <c r="I8" s="405"/>
      <c r="J8" s="400" t="s">
        <v>157</v>
      </c>
      <c r="K8" s="401"/>
      <c r="L8" s="402"/>
      <c r="M8" s="55"/>
    </row>
    <row r="9" spans="1:14" ht="33" customHeight="1" x14ac:dyDescent="0.25">
      <c r="A9" s="399"/>
      <c r="B9" s="54" t="s">
        <v>116</v>
      </c>
      <c r="C9" s="54" t="s">
        <v>1</v>
      </c>
      <c r="D9" s="54" t="s">
        <v>2</v>
      </c>
      <c r="E9" s="403" t="s">
        <v>3</v>
      </c>
      <c r="F9" s="404"/>
      <c r="G9" s="404"/>
      <c r="H9" s="405"/>
      <c r="I9" s="54" t="s">
        <v>4</v>
      </c>
      <c r="J9" s="54" t="s">
        <v>148</v>
      </c>
      <c r="K9" s="54" t="s">
        <v>149</v>
      </c>
      <c r="L9" s="54" t="s">
        <v>410</v>
      </c>
      <c r="M9" s="55"/>
    </row>
    <row r="10" spans="1:14" ht="15.75" x14ac:dyDescent="0.25">
      <c r="A10" s="59" t="s">
        <v>159</v>
      </c>
      <c r="B10" s="57"/>
      <c r="C10" s="57"/>
      <c r="D10" s="57"/>
      <c r="E10" s="57"/>
      <c r="F10" s="57"/>
      <c r="G10" s="57"/>
      <c r="H10" s="57"/>
      <c r="I10" s="57"/>
      <c r="J10" s="180">
        <f>J11+J13+J19+J21+J27+J15+J17+J25+J23</f>
        <v>536239.19999999995</v>
      </c>
      <c r="K10" s="60">
        <f>K11+K13</f>
        <v>0</v>
      </c>
      <c r="L10" s="60">
        <f>L11+L13</f>
        <v>0</v>
      </c>
      <c r="M10" s="55"/>
    </row>
    <row r="11" spans="1:14" ht="72.75" customHeight="1" x14ac:dyDescent="0.25">
      <c r="A11" s="117" t="s">
        <v>404</v>
      </c>
      <c r="B11" s="118"/>
      <c r="C11" s="118"/>
      <c r="D11" s="118"/>
      <c r="E11" s="118"/>
      <c r="F11" s="118"/>
      <c r="G11" s="118"/>
      <c r="H11" s="118"/>
      <c r="I11" s="118"/>
      <c r="J11" s="119">
        <f>J12</f>
        <v>21332.400000000001</v>
      </c>
      <c r="K11" s="119">
        <f>K12</f>
        <v>0</v>
      </c>
      <c r="L11" s="119">
        <f>L12</f>
        <v>0</v>
      </c>
      <c r="M11" s="55"/>
    </row>
    <row r="12" spans="1:14" ht="15.75" x14ac:dyDescent="0.25">
      <c r="A12" s="6" t="s">
        <v>408</v>
      </c>
      <c r="B12" s="118" t="s">
        <v>268</v>
      </c>
      <c r="C12" s="118" t="s">
        <v>269</v>
      </c>
      <c r="D12" s="118" t="s">
        <v>270</v>
      </c>
      <c r="E12" s="118" t="s">
        <v>271</v>
      </c>
      <c r="F12" s="118" t="s">
        <v>272</v>
      </c>
      <c r="G12" s="118" t="s">
        <v>273</v>
      </c>
      <c r="H12" s="118" t="s">
        <v>274</v>
      </c>
      <c r="I12" s="118" t="s">
        <v>255</v>
      </c>
      <c r="J12" s="119">
        <f>'Приложение 5'!F120</f>
        <v>21332.400000000001</v>
      </c>
      <c r="K12" s="119">
        <v>0</v>
      </c>
      <c r="L12" s="119">
        <v>0</v>
      </c>
      <c r="M12" s="55"/>
    </row>
    <row r="13" spans="1:14" ht="73.5" customHeight="1" x14ac:dyDescent="0.25">
      <c r="A13" s="117" t="s">
        <v>405</v>
      </c>
      <c r="B13" s="118"/>
      <c r="C13" s="118"/>
      <c r="D13" s="118"/>
      <c r="E13" s="118"/>
      <c r="F13" s="118"/>
      <c r="G13" s="118"/>
      <c r="H13" s="118"/>
      <c r="I13" s="118"/>
      <c r="J13" s="119">
        <f>J14</f>
        <v>639.9</v>
      </c>
      <c r="K13" s="119">
        <f>K14</f>
        <v>0</v>
      </c>
      <c r="L13" s="119">
        <f>L14</f>
        <v>0</v>
      </c>
      <c r="M13" s="55"/>
    </row>
    <row r="14" spans="1:14" ht="15.75" x14ac:dyDescent="0.25">
      <c r="A14" s="6" t="s">
        <v>267</v>
      </c>
      <c r="B14" s="118" t="s">
        <v>268</v>
      </c>
      <c r="C14" s="118" t="s">
        <v>269</v>
      </c>
      <c r="D14" s="118" t="s">
        <v>270</v>
      </c>
      <c r="E14" s="118" t="s">
        <v>271</v>
      </c>
      <c r="F14" s="118" t="s">
        <v>272</v>
      </c>
      <c r="G14" s="118" t="s">
        <v>273</v>
      </c>
      <c r="H14" s="118" t="s">
        <v>275</v>
      </c>
      <c r="I14" s="118" t="s">
        <v>255</v>
      </c>
      <c r="J14" s="119">
        <f>'Приложение 5'!F126</f>
        <v>639.9</v>
      </c>
      <c r="K14" s="119">
        <v>0</v>
      </c>
      <c r="L14" s="119">
        <v>0</v>
      </c>
      <c r="M14" s="55"/>
      <c r="N14">
        <v>215478.93</v>
      </c>
    </row>
    <row r="15" spans="1:14" ht="63" x14ac:dyDescent="0.25">
      <c r="A15" s="214" t="s">
        <v>451</v>
      </c>
      <c r="B15" s="118"/>
      <c r="C15" s="118"/>
      <c r="D15" s="118"/>
      <c r="E15" s="118"/>
      <c r="F15" s="118"/>
      <c r="G15" s="118"/>
      <c r="H15" s="118"/>
      <c r="I15" s="118"/>
      <c r="J15" s="119">
        <f>J16</f>
        <v>95734.8</v>
      </c>
      <c r="K15" s="119">
        <f t="shared" ref="K15:L15" si="0">K16</f>
        <v>0</v>
      </c>
      <c r="L15" s="119">
        <f t="shared" si="0"/>
        <v>0</v>
      </c>
      <c r="M15" s="55"/>
    </row>
    <row r="16" spans="1:14" ht="15.75" x14ac:dyDescent="0.25">
      <c r="A16" s="35" t="s">
        <v>267</v>
      </c>
      <c r="B16" s="118" t="s">
        <v>268</v>
      </c>
      <c r="C16" s="118" t="s">
        <v>269</v>
      </c>
      <c r="D16" s="118" t="s">
        <v>270</v>
      </c>
      <c r="E16" s="118" t="s">
        <v>271</v>
      </c>
      <c r="F16" s="118" t="s">
        <v>272</v>
      </c>
      <c r="G16" s="118" t="s">
        <v>273</v>
      </c>
      <c r="H16" s="118" t="s">
        <v>456</v>
      </c>
      <c r="I16" s="118" t="s">
        <v>255</v>
      </c>
      <c r="J16" s="119">
        <f>'Приложение 5'!F123</f>
        <v>95734.8</v>
      </c>
      <c r="K16" s="119">
        <v>0</v>
      </c>
      <c r="L16" s="119">
        <v>0</v>
      </c>
      <c r="M16" s="55"/>
    </row>
    <row r="17" spans="1:14" ht="78.75" hidden="1" x14ac:dyDescent="0.25">
      <c r="A17" s="88" t="s">
        <v>452</v>
      </c>
      <c r="B17" s="118"/>
      <c r="C17" s="118"/>
      <c r="D17" s="118"/>
      <c r="E17" s="118"/>
      <c r="F17" s="118"/>
      <c r="G17" s="118"/>
      <c r="H17" s="118"/>
      <c r="I17" s="118"/>
      <c r="J17" s="119">
        <f>J18</f>
        <v>0</v>
      </c>
      <c r="K17" s="119"/>
      <c r="L17" s="119"/>
      <c r="M17" s="55"/>
    </row>
    <row r="18" spans="1:14" ht="15.75" hidden="1" x14ac:dyDescent="0.25">
      <c r="A18" s="35" t="s">
        <v>267</v>
      </c>
      <c r="B18" s="118" t="s">
        <v>268</v>
      </c>
      <c r="C18" s="118" t="s">
        <v>269</v>
      </c>
      <c r="D18" s="118" t="s">
        <v>270</v>
      </c>
      <c r="E18" s="118" t="s">
        <v>271</v>
      </c>
      <c r="F18" s="118" t="s">
        <v>272</v>
      </c>
      <c r="G18" s="118" t="s">
        <v>273</v>
      </c>
      <c r="H18" s="118" t="s">
        <v>455</v>
      </c>
      <c r="I18" s="118" t="s">
        <v>255</v>
      </c>
      <c r="J18" s="119">
        <f>'Приложение 5'!F129</f>
        <v>0</v>
      </c>
      <c r="K18" s="119">
        <v>0</v>
      </c>
      <c r="L18" s="119">
        <v>0</v>
      </c>
      <c r="M18" s="55"/>
    </row>
    <row r="19" spans="1:14" ht="69.75" customHeight="1" x14ac:dyDescent="0.25">
      <c r="A19" s="117" t="s">
        <v>404</v>
      </c>
      <c r="B19" s="118"/>
      <c r="C19" s="118"/>
      <c r="D19" s="118"/>
      <c r="E19" s="118"/>
      <c r="F19" s="118"/>
      <c r="G19" s="118"/>
      <c r="H19" s="118"/>
      <c r="I19" s="118"/>
      <c r="J19" s="119">
        <f>J20</f>
        <v>73438.3</v>
      </c>
      <c r="K19" s="119">
        <f>K20</f>
        <v>0</v>
      </c>
      <c r="L19" s="119">
        <f>L20</f>
        <v>0</v>
      </c>
      <c r="M19" s="55"/>
    </row>
    <row r="20" spans="1:14" ht="31.5" x14ac:dyDescent="0.25">
      <c r="A20" s="6" t="s">
        <v>276</v>
      </c>
      <c r="B20" s="118" t="s">
        <v>268</v>
      </c>
      <c r="C20" s="118" t="s">
        <v>277</v>
      </c>
      <c r="D20" s="118" t="s">
        <v>278</v>
      </c>
      <c r="E20" s="118" t="s">
        <v>271</v>
      </c>
      <c r="F20" s="118" t="s">
        <v>272</v>
      </c>
      <c r="G20" s="118" t="s">
        <v>273</v>
      </c>
      <c r="H20" s="118" t="s">
        <v>274</v>
      </c>
      <c r="I20" s="118" t="s">
        <v>255</v>
      </c>
      <c r="J20" s="119">
        <f>'Приложение 5'!F171</f>
        <v>73438.3</v>
      </c>
      <c r="K20" s="119">
        <v>0</v>
      </c>
      <c r="L20" s="119">
        <v>0</v>
      </c>
      <c r="M20" s="55"/>
    </row>
    <row r="21" spans="1:14" ht="72.75" customHeight="1" x14ac:dyDescent="0.25">
      <c r="A21" s="117" t="s">
        <v>405</v>
      </c>
      <c r="B21" s="118"/>
      <c r="C21" s="118"/>
      <c r="D21" s="118"/>
      <c r="E21" s="118"/>
      <c r="F21" s="118"/>
      <c r="G21" s="118"/>
      <c r="H21" s="118"/>
      <c r="I21" s="118"/>
      <c r="J21" s="119">
        <f>J22</f>
        <v>2341.8000000000002</v>
      </c>
      <c r="K21" s="119">
        <f>K22</f>
        <v>0</v>
      </c>
      <c r="L21" s="119">
        <f>L22</f>
        <v>0</v>
      </c>
      <c r="M21" s="55"/>
      <c r="N21">
        <v>434138.3</v>
      </c>
    </row>
    <row r="22" spans="1:14" ht="31.5" x14ac:dyDescent="0.25">
      <c r="A22" s="6" t="s">
        <v>276</v>
      </c>
      <c r="B22" s="118" t="s">
        <v>268</v>
      </c>
      <c r="C22" s="118" t="s">
        <v>277</v>
      </c>
      <c r="D22" s="118" t="s">
        <v>278</v>
      </c>
      <c r="E22" s="118" t="s">
        <v>271</v>
      </c>
      <c r="F22" s="118" t="s">
        <v>272</v>
      </c>
      <c r="G22" s="118" t="s">
        <v>273</v>
      </c>
      <c r="H22" s="118" t="s">
        <v>275</v>
      </c>
      <c r="I22" s="118" t="s">
        <v>255</v>
      </c>
      <c r="J22" s="119">
        <f>'Приложение 5'!F179</f>
        <v>2341.8000000000002</v>
      </c>
      <c r="K22" s="119">
        <v>0</v>
      </c>
      <c r="L22" s="119">
        <v>0</v>
      </c>
      <c r="M22" s="55"/>
    </row>
    <row r="23" spans="1:14" ht="63" x14ac:dyDescent="0.25">
      <c r="A23" s="214" t="s">
        <v>451</v>
      </c>
      <c r="B23" s="118"/>
      <c r="C23" s="118"/>
      <c r="D23" s="118"/>
      <c r="E23" s="118"/>
      <c r="F23" s="118"/>
      <c r="G23" s="118"/>
      <c r="H23" s="118"/>
      <c r="I23" s="118"/>
      <c r="J23" s="119">
        <f>J24</f>
        <v>338532.7</v>
      </c>
      <c r="K23" s="119">
        <f>K24</f>
        <v>0</v>
      </c>
      <c r="L23" s="119">
        <f>L24</f>
        <v>0</v>
      </c>
      <c r="M23" s="55"/>
    </row>
    <row r="24" spans="1:14" ht="31.5" x14ac:dyDescent="0.25">
      <c r="A24" s="6" t="s">
        <v>276</v>
      </c>
      <c r="B24" s="118" t="s">
        <v>268</v>
      </c>
      <c r="C24" s="118" t="s">
        <v>277</v>
      </c>
      <c r="D24" s="118" t="s">
        <v>278</v>
      </c>
      <c r="E24" s="118" t="s">
        <v>271</v>
      </c>
      <c r="F24" s="118" t="s">
        <v>272</v>
      </c>
      <c r="G24" s="118" t="s">
        <v>273</v>
      </c>
      <c r="H24" s="118" t="s">
        <v>274</v>
      </c>
      <c r="I24" s="118" t="s">
        <v>255</v>
      </c>
      <c r="J24" s="119">
        <f>'Приложение 5'!F174</f>
        <v>338532.7</v>
      </c>
      <c r="K24" s="119">
        <f>'Приложение 5'!G174</f>
        <v>0</v>
      </c>
      <c r="L24" s="119">
        <f>'Приложение 5'!H174</f>
        <v>0</v>
      </c>
      <c r="M24" s="55"/>
    </row>
    <row r="25" spans="1:14" ht="18.75" hidden="1" customHeight="1" x14ac:dyDescent="0.25">
      <c r="A25" s="88" t="s">
        <v>452</v>
      </c>
      <c r="B25" s="118"/>
      <c r="C25" s="118"/>
      <c r="D25" s="118"/>
      <c r="E25" s="118"/>
      <c r="F25" s="118"/>
      <c r="G25" s="118"/>
      <c r="H25" s="118"/>
      <c r="I25" s="118"/>
      <c r="J25" s="119">
        <f>J26</f>
        <v>0</v>
      </c>
      <c r="K25" s="119">
        <f>K26</f>
        <v>0</v>
      </c>
      <c r="L25" s="119">
        <f>L26</f>
        <v>0</v>
      </c>
      <c r="M25" s="55"/>
    </row>
    <row r="26" spans="1:14" ht="32.25" hidden="1" customHeight="1" x14ac:dyDescent="0.25">
      <c r="A26" s="6" t="s">
        <v>276</v>
      </c>
      <c r="B26" s="118" t="s">
        <v>268</v>
      </c>
      <c r="C26" s="118" t="s">
        <v>277</v>
      </c>
      <c r="D26" s="118" t="s">
        <v>278</v>
      </c>
      <c r="E26" s="118" t="s">
        <v>271</v>
      </c>
      <c r="F26" s="118" t="s">
        <v>272</v>
      </c>
      <c r="G26" s="118" t="s">
        <v>273</v>
      </c>
      <c r="H26" s="118" t="s">
        <v>275</v>
      </c>
      <c r="I26" s="118" t="s">
        <v>255</v>
      </c>
      <c r="J26" s="119">
        <f>'Приложение 5'!F182</f>
        <v>0</v>
      </c>
      <c r="K26" s="119">
        <f>'Приложение 5'!G182</f>
        <v>0</v>
      </c>
      <c r="L26" s="119">
        <f>'Приложение 5'!H182</f>
        <v>0</v>
      </c>
      <c r="M26" s="55"/>
    </row>
    <row r="27" spans="1:14" ht="110.25" x14ac:dyDescent="0.25">
      <c r="A27" s="117" t="s">
        <v>199</v>
      </c>
      <c r="B27" s="118"/>
      <c r="C27" s="118"/>
      <c r="D27" s="118"/>
      <c r="E27" s="118"/>
      <c r="F27" s="118"/>
      <c r="G27" s="118"/>
      <c r="H27" s="118"/>
      <c r="I27" s="118"/>
      <c r="J27" s="119">
        <f>J28</f>
        <v>4219.3</v>
      </c>
      <c r="K27" s="119">
        <f>K28</f>
        <v>0</v>
      </c>
      <c r="L27" s="119">
        <f>L28</f>
        <v>0</v>
      </c>
      <c r="M27" s="55"/>
    </row>
    <row r="28" spans="1:14" ht="15.75" x14ac:dyDescent="0.25">
      <c r="A28" s="6" t="s">
        <v>420</v>
      </c>
      <c r="B28" s="118" t="s">
        <v>268</v>
      </c>
      <c r="C28" s="118" t="s">
        <v>277</v>
      </c>
      <c r="D28" s="118" t="s">
        <v>279</v>
      </c>
      <c r="E28" s="118" t="s">
        <v>271</v>
      </c>
      <c r="F28" s="118" t="s">
        <v>272</v>
      </c>
      <c r="G28" s="118" t="s">
        <v>280</v>
      </c>
      <c r="H28" s="118" t="s">
        <v>281</v>
      </c>
      <c r="I28" s="118" t="s">
        <v>255</v>
      </c>
      <c r="J28" s="119">
        <f>4050.5+168.8</f>
        <v>4219.3</v>
      </c>
      <c r="K28" s="119">
        <v>0</v>
      </c>
      <c r="L28" s="119">
        <v>0</v>
      </c>
      <c r="M28" s="55"/>
    </row>
    <row r="29" spans="1:14" ht="15.75" x14ac:dyDescent="0.25">
      <c r="M29" s="55"/>
    </row>
    <row r="30" spans="1:14" ht="15.75" x14ac:dyDescent="0.25">
      <c r="M30" s="55"/>
    </row>
    <row r="31" spans="1:14" ht="114.75" customHeight="1" x14ac:dyDescent="0.25">
      <c r="M31" s="55"/>
    </row>
    <row r="32" spans="1:14" ht="15.75" x14ac:dyDescent="0.25">
      <c r="M32" s="55"/>
    </row>
    <row r="33" spans="13:13" ht="98.25" customHeight="1" x14ac:dyDescent="0.25">
      <c r="M33" s="55"/>
    </row>
  </sheetData>
  <mergeCells count="8">
    <mergeCell ref="A5:L6"/>
    <mergeCell ref="J2:L2"/>
    <mergeCell ref="J3:L3"/>
    <mergeCell ref="J1:L1"/>
    <mergeCell ref="E9:H9"/>
    <mergeCell ref="A8:A9"/>
    <mergeCell ref="J8:L8"/>
    <mergeCell ref="B8:I8"/>
  </mergeCells>
  <pageMargins left="0.39370078740157483" right="0.19685039370078741" top="0.74803149606299213" bottom="0.74803149606299213" header="0.31496062992125984" footer="0.31496062992125984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zoomScale="90" zoomScaleNormal="90" workbookViewId="0">
      <selection activeCell="C3" sqref="C3:E3"/>
    </sheetView>
  </sheetViews>
  <sheetFormatPr defaultRowHeight="12.75" x14ac:dyDescent="0.2"/>
  <cols>
    <col min="1" max="1" width="24.5703125" style="31" customWidth="1"/>
    <col min="2" max="2" width="49.28515625" style="31" customWidth="1"/>
    <col min="3" max="3" width="12.42578125" style="31" customWidth="1"/>
    <col min="4" max="4" width="11.5703125" style="31" customWidth="1"/>
    <col min="5" max="5" width="10.5703125" style="31" customWidth="1"/>
    <col min="6" max="253" width="9.140625" style="31"/>
    <col min="254" max="254" width="21.28515625" style="31" customWidth="1"/>
    <col min="255" max="255" width="49.28515625" style="31" customWidth="1"/>
    <col min="256" max="256" width="10.5703125" style="31" customWidth="1"/>
    <col min="257" max="509" width="9.140625" style="31"/>
    <col min="510" max="510" width="21.28515625" style="31" customWidth="1"/>
    <col min="511" max="511" width="49.28515625" style="31" customWidth="1"/>
    <col min="512" max="512" width="10.5703125" style="31" customWidth="1"/>
    <col min="513" max="765" width="9.140625" style="31"/>
    <col min="766" max="766" width="21.28515625" style="31" customWidth="1"/>
    <col min="767" max="767" width="49.28515625" style="31" customWidth="1"/>
    <col min="768" max="768" width="10.5703125" style="31" customWidth="1"/>
    <col min="769" max="1021" width="9.140625" style="31"/>
    <col min="1022" max="1022" width="21.28515625" style="31" customWidth="1"/>
    <col min="1023" max="1023" width="49.28515625" style="31" customWidth="1"/>
    <col min="1024" max="1024" width="10.5703125" style="31" customWidth="1"/>
    <col min="1025" max="1277" width="9.140625" style="31"/>
    <col min="1278" max="1278" width="21.28515625" style="31" customWidth="1"/>
    <col min="1279" max="1279" width="49.28515625" style="31" customWidth="1"/>
    <col min="1280" max="1280" width="10.5703125" style="31" customWidth="1"/>
    <col min="1281" max="1533" width="9.140625" style="31"/>
    <col min="1534" max="1534" width="21.28515625" style="31" customWidth="1"/>
    <col min="1535" max="1535" width="49.28515625" style="31" customWidth="1"/>
    <col min="1536" max="1536" width="10.5703125" style="31" customWidth="1"/>
    <col min="1537" max="1789" width="9.140625" style="31"/>
    <col min="1790" max="1790" width="21.28515625" style="31" customWidth="1"/>
    <col min="1791" max="1791" width="49.28515625" style="31" customWidth="1"/>
    <col min="1792" max="1792" width="10.5703125" style="31" customWidth="1"/>
    <col min="1793" max="2045" width="9.140625" style="31"/>
    <col min="2046" max="2046" width="21.28515625" style="31" customWidth="1"/>
    <col min="2047" max="2047" width="49.28515625" style="31" customWidth="1"/>
    <col min="2048" max="2048" width="10.5703125" style="31" customWidth="1"/>
    <col min="2049" max="2301" width="9.140625" style="31"/>
    <col min="2302" max="2302" width="21.28515625" style="31" customWidth="1"/>
    <col min="2303" max="2303" width="49.28515625" style="31" customWidth="1"/>
    <col min="2304" max="2304" width="10.5703125" style="31" customWidth="1"/>
    <col min="2305" max="2557" width="9.140625" style="31"/>
    <col min="2558" max="2558" width="21.28515625" style="31" customWidth="1"/>
    <col min="2559" max="2559" width="49.28515625" style="31" customWidth="1"/>
    <col min="2560" max="2560" width="10.5703125" style="31" customWidth="1"/>
    <col min="2561" max="2813" width="9.140625" style="31"/>
    <col min="2814" max="2814" width="21.28515625" style="31" customWidth="1"/>
    <col min="2815" max="2815" width="49.28515625" style="31" customWidth="1"/>
    <col min="2816" max="2816" width="10.5703125" style="31" customWidth="1"/>
    <col min="2817" max="3069" width="9.140625" style="31"/>
    <col min="3070" max="3070" width="21.28515625" style="31" customWidth="1"/>
    <col min="3071" max="3071" width="49.28515625" style="31" customWidth="1"/>
    <col min="3072" max="3072" width="10.5703125" style="31" customWidth="1"/>
    <col min="3073" max="3325" width="9.140625" style="31"/>
    <col min="3326" max="3326" width="21.28515625" style="31" customWidth="1"/>
    <col min="3327" max="3327" width="49.28515625" style="31" customWidth="1"/>
    <col min="3328" max="3328" width="10.5703125" style="31" customWidth="1"/>
    <col min="3329" max="3581" width="9.140625" style="31"/>
    <col min="3582" max="3582" width="21.28515625" style="31" customWidth="1"/>
    <col min="3583" max="3583" width="49.28515625" style="31" customWidth="1"/>
    <col min="3584" max="3584" width="10.5703125" style="31" customWidth="1"/>
    <col min="3585" max="3837" width="9.140625" style="31"/>
    <col min="3838" max="3838" width="21.28515625" style="31" customWidth="1"/>
    <col min="3839" max="3839" width="49.28515625" style="31" customWidth="1"/>
    <col min="3840" max="3840" width="10.5703125" style="31" customWidth="1"/>
    <col min="3841" max="4093" width="9.140625" style="31"/>
    <col min="4094" max="4094" width="21.28515625" style="31" customWidth="1"/>
    <col min="4095" max="4095" width="49.28515625" style="31" customWidth="1"/>
    <col min="4096" max="4096" width="10.5703125" style="31" customWidth="1"/>
    <col min="4097" max="4349" width="9.140625" style="31"/>
    <col min="4350" max="4350" width="21.28515625" style="31" customWidth="1"/>
    <col min="4351" max="4351" width="49.28515625" style="31" customWidth="1"/>
    <col min="4352" max="4352" width="10.5703125" style="31" customWidth="1"/>
    <col min="4353" max="4605" width="9.140625" style="31"/>
    <col min="4606" max="4606" width="21.28515625" style="31" customWidth="1"/>
    <col min="4607" max="4607" width="49.28515625" style="31" customWidth="1"/>
    <col min="4608" max="4608" width="10.5703125" style="31" customWidth="1"/>
    <col min="4609" max="4861" width="9.140625" style="31"/>
    <col min="4862" max="4862" width="21.28515625" style="31" customWidth="1"/>
    <col min="4863" max="4863" width="49.28515625" style="31" customWidth="1"/>
    <col min="4864" max="4864" width="10.5703125" style="31" customWidth="1"/>
    <col min="4865" max="5117" width="9.140625" style="31"/>
    <col min="5118" max="5118" width="21.28515625" style="31" customWidth="1"/>
    <col min="5119" max="5119" width="49.28515625" style="31" customWidth="1"/>
    <col min="5120" max="5120" width="10.5703125" style="31" customWidth="1"/>
    <col min="5121" max="5373" width="9.140625" style="31"/>
    <col min="5374" max="5374" width="21.28515625" style="31" customWidth="1"/>
    <col min="5375" max="5375" width="49.28515625" style="31" customWidth="1"/>
    <col min="5376" max="5376" width="10.5703125" style="31" customWidth="1"/>
    <col min="5377" max="5629" width="9.140625" style="31"/>
    <col min="5630" max="5630" width="21.28515625" style="31" customWidth="1"/>
    <col min="5631" max="5631" width="49.28515625" style="31" customWidth="1"/>
    <col min="5632" max="5632" width="10.5703125" style="31" customWidth="1"/>
    <col min="5633" max="5885" width="9.140625" style="31"/>
    <col min="5886" max="5886" width="21.28515625" style="31" customWidth="1"/>
    <col min="5887" max="5887" width="49.28515625" style="31" customWidth="1"/>
    <col min="5888" max="5888" width="10.5703125" style="31" customWidth="1"/>
    <col min="5889" max="6141" width="9.140625" style="31"/>
    <col min="6142" max="6142" width="21.28515625" style="31" customWidth="1"/>
    <col min="6143" max="6143" width="49.28515625" style="31" customWidth="1"/>
    <col min="6144" max="6144" width="10.5703125" style="31" customWidth="1"/>
    <col min="6145" max="6397" width="9.140625" style="31"/>
    <col min="6398" max="6398" width="21.28515625" style="31" customWidth="1"/>
    <col min="6399" max="6399" width="49.28515625" style="31" customWidth="1"/>
    <col min="6400" max="6400" width="10.5703125" style="31" customWidth="1"/>
    <col min="6401" max="6653" width="9.140625" style="31"/>
    <col min="6654" max="6654" width="21.28515625" style="31" customWidth="1"/>
    <col min="6655" max="6655" width="49.28515625" style="31" customWidth="1"/>
    <col min="6656" max="6656" width="10.5703125" style="31" customWidth="1"/>
    <col min="6657" max="6909" width="9.140625" style="31"/>
    <col min="6910" max="6910" width="21.28515625" style="31" customWidth="1"/>
    <col min="6911" max="6911" width="49.28515625" style="31" customWidth="1"/>
    <col min="6912" max="6912" width="10.5703125" style="31" customWidth="1"/>
    <col min="6913" max="7165" width="9.140625" style="31"/>
    <col min="7166" max="7166" width="21.28515625" style="31" customWidth="1"/>
    <col min="7167" max="7167" width="49.28515625" style="31" customWidth="1"/>
    <col min="7168" max="7168" width="10.5703125" style="31" customWidth="1"/>
    <col min="7169" max="7421" width="9.140625" style="31"/>
    <col min="7422" max="7422" width="21.28515625" style="31" customWidth="1"/>
    <col min="7423" max="7423" width="49.28515625" style="31" customWidth="1"/>
    <col min="7424" max="7424" width="10.5703125" style="31" customWidth="1"/>
    <col min="7425" max="7677" width="9.140625" style="31"/>
    <col min="7678" max="7678" width="21.28515625" style="31" customWidth="1"/>
    <col min="7679" max="7679" width="49.28515625" style="31" customWidth="1"/>
    <col min="7680" max="7680" width="10.5703125" style="31" customWidth="1"/>
    <col min="7681" max="7933" width="9.140625" style="31"/>
    <col min="7934" max="7934" width="21.28515625" style="31" customWidth="1"/>
    <col min="7935" max="7935" width="49.28515625" style="31" customWidth="1"/>
    <col min="7936" max="7936" width="10.5703125" style="31" customWidth="1"/>
    <col min="7937" max="8189" width="9.140625" style="31"/>
    <col min="8190" max="8190" width="21.28515625" style="31" customWidth="1"/>
    <col min="8191" max="8191" width="49.28515625" style="31" customWidth="1"/>
    <col min="8192" max="8192" width="10.5703125" style="31" customWidth="1"/>
    <col min="8193" max="8445" width="9.140625" style="31"/>
    <col min="8446" max="8446" width="21.28515625" style="31" customWidth="1"/>
    <col min="8447" max="8447" width="49.28515625" style="31" customWidth="1"/>
    <col min="8448" max="8448" width="10.5703125" style="31" customWidth="1"/>
    <col min="8449" max="8701" width="9.140625" style="31"/>
    <col min="8702" max="8702" width="21.28515625" style="31" customWidth="1"/>
    <col min="8703" max="8703" width="49.28515625" style="31" customWidth="1"/>
    <col min="8704" max="8704" width="10.5703125" style="31" customWidth="1"/>
    <col min="8705" max="8957" width="9.140625" style="31"/>
    <col min="8958" max="8958" width="21.28515625" style="31" customWidth="1"/>
    <col min="8959" max="8959" width="49.28515625" style="31" customWidth="1"/>
    <col min="8960" max="8960" width="10.5703125" style="31" customWidth="1"/>
    <col min="8961" max="9213" width="9.140625" style="31"/>
    <col min="9214" max="9214" width="21.28515625" style="31" customWidth="1"/>
    <col min="9215" max="9215" width="49.28515625" style="31" customWidth="1"/>
    <col min="9216" max="9216" width="10.5703125" style="31" customWidth="1"/>
    <col min="9217" max="9469" width="9.140625" style="31"/>
    <col min="9470" max="9470" width="21.28515625" style="31" customWidth="1"/>
    <col min="9471" max="9471" width="49.28515625" style="31" customWidth="1"/>
    <col min="9472" max="9472" width="10.5703125" style="31" customWidth="1"/>
    <col min="9473" max="9725" width="9.140625" style="31"/>
    <col min="9726" max="9726" width="21.28515625" style="31" customWidth="1"/>
    <col min="9727" max="9727" width="49.28515625" style="31" customWidth="1"/>
    <col min="9728" max="9728" width="10.5703125" style="31" customWidth="1"/>
    <col min="9729" max="9981" width="9.140625" style="31"/>
    <col min="9982" max="9982" width="21.28515625" style="31" customWidth="1"/>
    <col min="9983" max="9983" width="49.28515625" style="31" customWidth="1"/>
    <col min="9984" max="9984" width="10.5703125" style="31" customWidth="1"/>
    <col min="9985" max="10237" width="9.140625" style="31"/>
    <col min="10238" max="10238" width="21.28515625" style="31" customWidth="1"/>
    <col min="10239" max="10239" width="49.28515625" style="31" customWidth="1"/>
    <col min="10240" max="10240" width="10.5703125" style="31" customWidth="1"/>
    <col min="10241" max="10493" width="9.140625" style="31"/>
    <col min="10494" max="10494" width="21.28515625" style="31" customWidth="1"/>
    <col min="10495" max="10495" width="49.28515625" style="31" customWidth="1"/>
    <col min="10496" max="10496" width="10.5703125" style="31" customWidth="1"/>
    <col min="10497" max="10749" width="9.140625" style="31"/>
    <col min="10750" max="10750" width="21.28515625" style="31" customWidth="1"/>
    <col min="10751" max="10751" width="49.28515625" style="31" customWidth="1"/>
    <col min="10752" max="10752" width="10.5703125" style="31" customWidth="1"/>
    <col min="10753" max="11005" width="9.140625" style="31"/>
    <col min="11006" max="11006" width="21.28515625" style="31" customWidth="1"/>
    <col min="11007" max="11007" width="49.28515625" style="31" customWidth="1"/>
    <col min="11008" max="11008" width="10.5703125" style="31" customWidth="1"/>
    <col min="11009" max="11261" width="9.140625" style="31"/>
    <col min="11262" max="11262" width="21.28515625" style="31" customWidth="1"/>
    <col min="11263" max="11263" width="49.28515625" style="31" customWidth="1"/>
    <col min="11264" max="11264" width="10.5703125" style="31" customWidth="1"/>
    <col min="11265" max="11517" width="9.140625" style="31"/>
    <col min="11518" max="11518" width="21.28515625" style="31" customWidth="1"/>
    <col min="11519" max="11519" width="49.28515625" style="31" customWidth="1"/>
    <col min="11520" max="11520" width="10.5703125" style="31" customWidth="1"/>
    <col min="11521" max="11773" width="9.140625" style="31"/>
    <col min="11774" max="11774" width="21.28515625" style="31" customWidth="1"/>
    <col min="11775" max="11775" width="49.28515625" style="31" customWidth="1"/>
    <col min="11776" max="11776" width="10.5703125" style="31" customWidth="1"/>
    <col min="11777" max="12029" width="9.140625" style="31"/>
    <col min="12030" max="12030" width="21.28515625" style="31" customWidth="1"/>
    <col min="12031" max="12031" width="49.28515625" style="31" customWidth="1"/>
    <col min="12032" max="12032" width="10.5703125" style="31" customWidth="1"/>
    <col min="12033" max="12285" width="9.140625" style="31"/>
    <col min="12286" max="12286" width="21.28515625" style="31" customWidth="1"/>
    <col min="12287" max="12287" width="49.28515625" style="31" customWidth="1"/>
    <col min="12288" max="12288" width="10.5703125" style="31" customWidth="1"/>
    <col min="12289" max="12541" width="9.140625" style="31"/>
    <col min="12542" max="12542" width="21.28515625" style="31" customWidth="1"/>
    <col min="12543" max="12543" width="49.28515625" style="31" customWidth="1"/>
    <col min="12544" max="12544" width="10.5703125" style="31" customWidth="1"/>
    <col min="12545" max="12797" width="9.140625" style="31"/>
    <col min="12798" max="12798" width="21.28515625" style="31" customWidth="1"/>
    <col min="12799" max="12799" width="49.28515625" style="31" customWidth="1"/>
    <col min="12800" max="12800" width="10.5703125" style="31" customWidth="1"/>
    <col min="12801" max="13053" width="9.140625" style="31"/>
    <col min="13054" max="13054" width="21.28515625" style="31" customWidth="1"/>
    <col min="13055" max="13055" width="49.28515625" style="31" customWidth="1"/>
    <col min="13056" max="13056" width="10.5703125" style="31" customWidth="1"/>
    <col min="13057" max="13309" width="9.140625" style="31"/>
    <col min="13310" max="13310" width="21.28515625" style="31" customWidth="1"/>
    <col min="13311" max="13311" width="49.28515625" style="31" customWidth="1"/>
    <col min="13312" max="13312" width="10.5703125" style="31" customWidth="1"/>
    <col min="13313" max="13565" width="9.140625" style="31"/>
    <col min="13566" max="13566" width="21.28515625" style="31" customWidth="1"/>
    <col min="13567" max="13567" width="49.28515625" style="31" customWidth="1"/>
    <col min="13568" max="13568" width="10.5703125" style="31" customWidth="1"/>
    <col min="13569" max="13821" width="9.140625" style="31"/>
    <col min="13822" max="13822" width="21.28515625" style="31" customWidth="1"/>
    <col min="13823" max="13823" width="49.28515625" style="31" customWidth="1"/>
    <col min="13824" max="13824" width="10.5703125" style="31" customWidth="1"/>
    <col min="13825" max="14077" width="9.140625" style="31"/>
    <col min="14078" max="14078" width="21.28515625" style="31" customWidth="1"/>
    <col min="14079" max="14079" width="49.28515625" style="31" customWidth="1"/>
    <col min="14080" max="14080" width="10.5703125" style="31" customWidth="1"/>
    <col min="14081" max="14333" width="9.140625" style="31"/>
    <col min="14334" max="14334" width="21.28515625" style="31" customWidth="1"/>
    <col min="14335" max="14335" width="49.28515625" style="31" customWidth="1"/>
    <col min="14336" max="14336" width="10.5703125" style="31" customWidth="1"/>
    <col min="14337" max="14589" width="9.140625" style="31"/>
    <col min="14590" max="14590" width="21.28515625" style="31" customWidth="1"/>
    <col min="14591" max="14591" width="49.28515625" style="31" customWidth="1"/>
    <col min="14592" max="14592" width="10.5703125" style="31" customWidth="1"/>
    <col min="14593" max="14845" width="9.140625" style="31"/>
    <col min="14846" max="14846" width="21.28515625" style="31" customWidth="1"/>
    <col min="14847" max="14847" width="49.28515625" style="31" customWidth="1"/>
    <col min="14848" max="14848" width="10.5703125" style="31" customWidth="1"/>
    <col min="14849" max="15101" width="9.140625" style="31"/>
    <col min="15102" max="15102" width="21.28515625" style="31" customWidth="1"/>
    <col min="15103" max="15103" width="49.28515625" style="31" customWidth="1"/>
    <col min="15104" max="15104" width="10.5703125" style="31" customWidth="1"/>
    <col min="15105" max="15357" width="9.140625" style="31"/>
    <col min="15358" max="15358" width="21.28515625" style="31" customWidth="1"/>
    <col min="15359" max="15359" width="49.28515625" style="31" customWidth="1"/>
    <col min="15360" max="15360" width="10.5703125" style="31" customWidth="1"/>
    <col min="15361" max="15613" width="9.140625" style="31"/>
    <col min="15614" max="15614" width="21.28515625" style="31" customWidth="1"/>
    <col min="15615" max="15615" width="49.28515625" style="31" customWidth="1"/>
    <col min="15616" max="15616" width="10.5703125" style="31" customWidth="1"/>
    <col min="15617" max="15869" width="9.140625" style="31"/>
    <col min="15870" max="15870" width="21.28515625" style="31" customWidth="1"/>
    <col min="15871" max="15871" width="49.28515625" style="31" customWidth="1"/>
    <col min="15872" max="15872" width="10.5703125" style="31" customWidth="1"/>
    <col min="15873" max="16125" width="9.140625" style="31"/>
    <col min="16126" max="16126" width="21.28515625" style="31" customWidth="1"/>
    <col min="16127" max="16127" width="49.28515625" style="31" customWidth="1"/>
    <col min="16128" max="16128" width="10.5703125" style="31" customWidth="1"/>
    <col min="16129" max="16384" width="9.140625" style="31"/>
  </cols>
  <sheetData>
    <row r="1" spans="1:5" ht="15" customHeight="1" x14ac:dyDescent="0.25">
      <c r="B1" s="46"/>
      <c r="C1" s="409" t="s">
        <v>155</v>
      </c>
      <c r="D1" s="410"/>
      <c r="E1" s="410"/>
    </row>
    <row r="2" spans="1:5" ht="43.5" customHeight="1" x14ac:dyDescent="0.2">
      <c r="B2" s="45"/>
      <c r="C2" s="406" t="s">
        <v>445</v>
      </c>
      <c r="D2" s="407"/>
      <c r="E2" s="407"/>
    </row>
    <row r="3" spans="1:5" ht="15" x14ac:dyDescent="0.25">
      <c r="B3" s="44"/>
      <c r="C3" s="373" t="s">
        <v>596</v>
      </c>
      <c r="D3" s="408"/>
      <c r="E3" s="408"/>
    </row>
    <row r="4" spans="1:5" ht="14.25" customHeight="1" x14ac:dyDescent="0.2">
      <c r="A4" s="30"/>
      <c r="B4" s="406"/>
      <c r="C4" s="406"/>
      <c r="D4" s="406"/>
      <c r="E4" s="406"/>
    </row>
    <row r="5" spans="1:5" ht="32.25" customHeight="1" x14ac:dyDescent="0.2">
      <c r="A5" s="413" t="s">
        <v>426</v>
      </c>
      <c r="B5" s="413"/>
      <c r="C5" s="413"/>
      <c r="D5" s="413"/>
      <c r="E5" s="413"/>
    </row>
    <row r="6" spans="1:5" ht="16.5" customHeight="1" x14ac:dyDescent="0.2">
      <c r="A6" s="34"/>
      <c r="B6" s="34"/>
      <c r="C6" s="47"/>
      <c r="D6" s="47"/>
      <c r="E6" s="34"/>
    </row>
    <row r="7" spans="1:5" ht="15" x14ac:dyDescent="0.2">
      <c r="A7" s="32"/>
      <c r="B7" s="32"/>
      <c r="C7" s="32"/>
      <c r="D7" s="32"/>
      <c r="E7" s="33" t="s">
        <v>140</v>
      </c>
    </row>
    <row r="8" spans="1:5" ht="38.25" customHeight="1" x14ac:dyDescent="0.2">
      <c r="A8" s="414" t="s">
        <v>119</v>
      </c>
      <c r="B8" s="416" t="s">
        <v>154</v>
      </c>
      <c r="C8" s="418" t="s">
        <v>5</v>
      </c>
      <c r="D8" s="419"/>
      <c r="E8" s="420"/>
    </row>
    <row r="9" spans="1:5" ht="40.5" customHeight="1" x14ac:dyDescent="0.2">
      <c r="A9" s="415"/>
      <c r="B9" s="417"/>
      <c r="C9" s="48" t="s">
        <v>148</v>
      </c>
      <c r="D9" s="48" t="s">
        <v>149</v>
      </c>
      <c r="E9" s="48" t="s">
        <v>410</v>
      </c>
    </row>
    <row r="10" spans="1:5" ht="30" customHeight="1" x14ac:dyDescent="0.2">
      <c r="A10" s="39" t="s">
        <v>120</v>
      </c>
      <c r="B10" s="40" t="s">
        <v>146</v>
      </c>
      <c r="C10" s="50">
        <f>C20</f>
        <v>2.9599999892525375E-2</v>
      </c>
      <c r="D10" s="50">
        <f>D20</f>
        <v>0</v>
      </c>
      <c r="E10" s="41">
        <f>E20</f>
        <v>0</v>
      </c>
    </row>
    <row r="11" spans="1:5" ht="30" customHeight="1" x14ac:dyDescent="0.2">
      <c r="A11" s="39" t="s">
        <v>121</v>
      </c>
      <c r="B11" s="40" t="s">
        <v>122</v>
      </c>
      <c r="C11" s="50">
        <f>C12+C16</f>
        <v>2.9599999892525375E-2</v>
      </c>
      <c r="D11" s="50">
        <f>D12+D16</f>
        <v>0</v>
      </c>
      <c r="E11" s="41">
        <f>E12+E16</f>
        <v>0</v>
      </c>
    </row>
    <row r="12" spans="1:5" ht="30" customHeight="1" x14ac:dyDescent="0.2">
      <c r="A12" s="39" t="s">
        <v>123</v>
      </c>
      <c r="B12" s="40" t="s">
        <v>124</v>
      </c>
      <c r="C12" s="50">
        <f t="shared" ref="C12:E14" si="0">C13</f>
        <v>-600145.57040000008</v>
      </c>
      <c r="D12" s="50">
        <f t="shared" si="0"/>
        <v>-66340</v>
      </c>
      <c r="E12" s="41">
        <f t="shared" si="0"/>
        <v>-72657.8</v>
      </c>
    </row>
    <row r="13" spans="1:5" ht="30" customHeight="1" x14ac:dyDescent="0.2">
      <c r="A13" s="39" t="s">
        <v>125</v>
      </c>
      <c r="B13" s="40" t="s">
        <v>126</v>
      </c>
      <c r="C13" s="50">
        <f t="shared" si="0"/>
        <v>-600145.57040000008</v>
      </c>
      <c r="D13" s="50">
        <f t="shared" si="0"/>
        <v>-66340</v>
      </c>
      <c r="E13" s="41">
        <f t="shared" si="0"/>
        <v>-72657.8</v>
      </c>
    </row>
    <row r="14" spans="1:5" ht="30" customHeight="1" x14ac:dyDescent="0.2">
      <c r="A14" s="39" t="s">
        <v>127</v>
      </c>
      <c r="B14" s="40" t="s">
        <v>128</v>
      </c>
      <c r="C14" s="50">
        <f t="shared" si="0"/>
        <v>-600145.57040000008</v>
      </c>
      <c r="D14" s="50">
        <f t="shared" si="0"/>
        <v>-66340</v>
      </c>
      <c r="E14" s="50">
        <f t="shared" si="0"/>
        <v>-72657.8</v>
      </c>
    </row>
    <row r="15" spans="1:5" ht="30" customHeight="1" x14ac:dyDescent="0.2">
      <c r="A15" s="39" t="s">
        <v>129</v>
      </c>
      <c r="B15" s="40" t="s">
        <v>130</v>
      </c>
      <c r="C15" s="50">
        <f>-'Приложение 3'!C71</f>
        <v>-600145.57040000008</v>
      </c>
      <c r="D15" s="50">
        <f>-'Приложение 3'!D71</f>
        <v>-66340</v>
      </c>
      <c r="E15" s="50">
        <f>-'Приложение 3'!E71</f>
        <v>-72657.8</v>
      </c>
    </row>
    <row r="16" spans="1:5" ht="30" customHeight="1" x14ac:dyDescent="0.2">
      <c r="A16" s="39" t="s">
        <v>131</v>
      </c>
      <c r="B16" s="40" t="s">
        <v>132</v>
      </c>
      <c r="C16" s="50">
        <f t="shared" ref="C16:E18" si="1">C17</f>
        <v>600145.6</v>
      </c>
      <c r="D16" s="50">
        <f t="shared" si="1"/>
        <v>66340</v>
      </c>
      <c r="E16" s="41">
        <f t="shared" si="1"/>
        <v>72657.8</v>
      </c>
    </row>
    <row r="17" spans="1:5" ht="30" customHeight="1" x14ac:dyDescent="0.2">
      <c r="A17" s="39" t="s">
        <v>133</v>
      </c>
      <c r="B17" s="40" t="s">
        <v>134</v>
      </c>
      <c r="C17" s="50">
        <f t="shared" si="1"/>
        <v>600145.6</v>
      </c>
      <c r="D17" s="50">
        <f t="shared" si="1"/>
        <v>66340</v>
      </c>
      <c r="E17" s="41">
        <f t="shared" si="1"/>
        <v>72657.8</v>
      </c>
    </row>
    <row r="18" spans="1:5" ht="30" customHeight="1" x14ac:dyDescent="0.2">
      <c r="A18" s="39" t="s">
        <v>135</v>
      </c>
      <c r="B18" s="40" t="s">
        <v>136</v>
      </c>
      <c r="C18" s="50">
        <f t="shared" si="1"/>
        <v>600145.6</v>
      </c>
      <c r="D18" s="50">
        <f t="shared" si="1"/>
        <v>66340</v>
      </c>
      <c r="E18" s="41">
        <f t="shared" si="1"/>
        <v>72657.8</v>
      </c>
    </row>
    <row r="19" spans="1:5" ht="30" customHeight="1" x14ac:dyDescent="0.2">
      <c r="A19" s="39" t="s">
        <v>137</v>
      </c>
      <c r="B19" s="40" t="s">
        <v>138</v>
      </c>
      <c r="C19" s="50">
        <f>'Приложение 5'!F320</f>
        <v>600145.6</v>
      </c>
      <c r="D19" s="50">
        <f>'Приложение 5'!G320</f>
        <v>66340</v>
      </c>
      <c r="E19" s="50">
        <f>'Приложение 5'!H320</f>
        <v>72657.8</v>
      </c>
    </row>
    <row r="20" spans="1:5" ht="30" customHeight="1" x14ac:dyDescent="0.2">
      <c r="A20" s="411" t="s">
        <v>139</v>
      </c>
      <c r="B20" s="412"/>
      <c r="C20" s="51">
        <f>C11</f>
        <v>2.9599999892525375E-2</v>
      </c>
      <c r="D20" s="51">
        <f>D11</f>
        <v>0</v>
      </c>
      <c r="E20" s="42">
        <f>E11</f>
        <v>0</v>
      </c>
    </row>
  </sheetData>
  <mergeCells count="9">
    <mergeCell ref="C2:E2"/>
    <mergeCell ref="C3:E3"/>
    <mergeCell ref="C1:E1"/>
    <mergeCell ref="A20:B20"/>
    <mergeCell ref="B4:E4"/>
    <mergeCell ref="A5:E5"/>
    <mergeCell ref="A8:A9"/>
    <mergeCell ref="B8:B9"/>
    <mergeCell ref="C8:E8"/>
  </mergeCells>
  <pageMargins left="0.78740157480314965" right="0.78740157480314965" top="0.78740157480314965" bottom="0.98425196850393704" header="0.51181102362204722" footer="0.51181102362204722"/>
  <pageSetup paperSize="9" scale="78" orientation="portrait" r:id="rId1"/>
  <headerFooter alignWithMargins="0"/>
  <ignoredErrors>
    <ignoredError sqref="E2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workbookViewId="0">
      <selection activeCell="I3" sqref="I3:K3"/>
    </sheetView>
  </sheetViews>
  <sheetFormatPr defaultRowHeight="12.75" x14ac:dyDescent="0.2"/>
  <cols>
    <col min="1" max="1" width="2" style="31" customWidth="1"/>
    <col min="2" max="2" width="92.85546875" style="31" customWidth="1"/>
    <col min="3" max="3" width="13.85546875" style="31" customWidth="1"/>
    <col min="4" max="4" width="11.85546875" style="31" customWidth="1"/>
    <col min="5" max="5" width="16.140625" style="31" customWidth="1"/>
    <col min="6" max="6" width="10.140625" style="31" customWidth="1"/>
    <col min="7" max="7" width="11.42578125" style="31" bestFit="1" customWidth="1"/>
    <col min="8" max="8" width="16.140625" style="31" bestFit="1" customWidth="1"/>
    <col min="9" max="9" width="9.140625" style="31"/>
    <col min="10" max="10" width="11.42578125" style="31" bestFit="1" customWidth="1"/>
    <col min="11" max="11" width="16.140625" style="31" bestFit="1" customWidth="1"/>
    <col min="12" max="254" width="9.140625" style="31"/>
    <col min="255" max="255" width="21.28515625" style="31" customWidth="1"/>
    <col min="256" max="256" width="49.28515625" style="31" customWidth="1"/>
    <col min="257" max="257" width="10.5703125" style="31" customWidth="1"/>
    <col min="258" max="510" width="9.140625" style="31"/>
    <col min="511" max="511" width="21.28515625" style="31" customWidth="1"/>
    <col min="512" max="512" width="49.28515625" style="31" customWidth="1"/>
    <col min="513" max="513" width="10.5703125" style="31" customWidth="1"/>
    <col min="514" max="766" width="9.140625" style="31"/>
    <col min="767" max="767" width="21.28515625" style="31" customWidth="1"/>
    <col min="768" max="768" width="49.28515625" style="31" customWidth="1"/>
    <col min="769" max="769" width="10.5703125" style="31" customWidth="1"/>
    <col min="770" max="1022" width="9.140625" style="31"/>
    <col min="1023" max="1023" width="21.28515625" style="31" customWidth="1"/>
    <col min="1024" max="1024" width="49.28515625" style="31" customWidth="1"/>
    <col min="1025" max="1025" width="10.5703125" style="31" customWidth="1"/>
    <col min="1026" max="1278" width="9.140625" style="31"/>
    <col min="1279" max="1279" width="21.28515625" style="31" customWidth="1"/>
    <col min="1280" max="1280" width="49.28515625" style="31" customWidth="1"/>
    <col min="1281" max="1281" width="10.5703125" style="31" customWidth="1"/>
    <col min="1282" max="1534" width="9.140625" style="31"/>
    <col min="1535" max="1535" width="21.28515625" style="31" customWidth="1"/>
    <col min="1536" max="1536" width="49.28515625" style="31" customWidth="1"/>
    <col min="1537" max="1537" width="10.5703125" style="31" customWidth="1"/>
    <col min="1538" max="1790" width="9.140625" style="31"/>
    <col min="1791" max="1791" width="21.28515625" style="31" customWidth="1"/>
    <col min="1792" max="1792" width="49.28515625" style="31" customWidth="1"/>
    <col min="1793" max="1793" width="10.5703125" style="31" customWidth="1"/>
    <col min="1794" max="2046" width="9.140625" style="31"/>
    <col min="2047" max="2047" width="21.28515625" style="31" customWidth="1"/>
    <col min="2048" max="2048" width="49.28515625" style="31" customWidth="1"/>
    <col min="2049" max="2049" width="10.5703125" style="31" customWidth="1"/>
    <col min="2050" max="2302" width="9.140625" style="31"/>
    <col min="2303" max="2303" width="21.28515625" style="31" customWidth="1"/>
    <col min="2304" max="2304" width="49.28515625" style="31" customWidth="1"/>
    <col min="2305" max="2305" width="10.5703125" style="31" customWidth="1"/>
    <col min="2306" max="2558" width="9.140625" style="31"/>
    <col min="2559" max="2559" width="21.28515625" style="31" customWidth="1"/>
    <col min="2560" max="2560" width="49.28515625" style="31" customWidth="1"/>
    <col min="2561" max="2561" width="10.5703125" style="31" customWidth="1"/>
    <col min="2562" max="2814" width="9.140625" style="31"/>
    <col min="2815" max="2815" width="21.28515625" style="31" customWidth="1"/>
    <col min="2816" max="2816" width="49.28515625" style="31" customWidth="1"/>
    <col min="2817" max="2817" width="10.5703125" style="31" customWidth="1"/>
    <col min="2818" max="3070" width="9.140625" style="31"/>
    <col min="3071" max="3071" width="21.28515625" style="31" customWidth="1"/>
    <col min="3072" max="3072" width="49.28515625" style="31" customWidth="1"/>
    <col min="3073" max="3073" width="10.5703125" style="31" customWidth="1"/>
    <col min="3074" max="3326" width="9.140625" style="31"/>
    <col min="3327" max="3327" width="21.28515625" style="31" customWidth="1"/>
    <col min="3328" max="3328" width="49.28515625" style="31" customWidth="1"/>
    <col min="3329" max="3329" width="10.5703125" style="31" customWidth="1"/>
    <col min="3330" max="3582" width="9.140625" style="31"/>
    <col min="3583" max="3583" width="21.28515625" style="31" customWidth="1"/>
    <col min="3584" max="3584" width="49.28515625" style="31" customWidth="1"/>
    <col min="3585" max="3585" width="10.5703125" style="31" customWidth="1"/>
    <col min="3586" max="3838" width="9.140625" style="31"/>
    <col min="3839" max="3839" width="21.28515625" style="31" customWidth="1"/>
    <col min="3840" max="3840" width="49.28515625" style="31" customWidth="1"/>
    <col min="3841" max="3841" width="10.5703125" style="31" customWidth="1"/>
    <col min="3842" max="4094" width="9.140625" style="31"/>
    <col min="4095" max="4095" width="21.28515625" style="31" customWidth="1"/>
    <col min="4096" max="4096" width="49.28515625" style="31" customWidth="1"/>
    <col min="4097" max="4097" width="10.5703125" style="31" customWidth="1"/>
    <col min="4098" max="4350" width="9.140625" style="31"/>
    <col min="4351" max="4351" width="21.28515625" style="31" customWidth="1"/>
    <col min="4352" max="4352" width="49.28515625" style="31" customWidth="1"/>
    <col min="4353" max="4353" width="10.5703125" style="31" customWidth="1"/>
    <col min="4354" max="4606" width="9.140625" style="31"/>
    <col min="4607" max="4607" width="21.28515625" style="31" customWidth="1"/>
    <col min="4608" max="4608" width="49.28515625" style="31" customWidth="1"/>
    <col min="4609" max="4609" width="10.5703125" style="31" customWidth="1"/>
    <col min="4610" max="4862" width="9.140625" style="31"/>
    <col min="4863" max="4863" width="21.28515625" style="31" customWidth="1"/>
    <col min="4864" max="4864" width="49.28515625" style="31" customWidth="1"/>
    <col min="4865" max="4865" width="10.5703125" style="31" customWidth="1"/>
    <col min="4866" max="5118" width="9.140625" style="31"/>
    <col min="5119" max="5119" width="21.28515625" style="31" customWidth="1"/>
    <col min="5120" max="5120" width="49.28515625" style="31" customWidth="1"/>
    <col min="5121" max="5121" width="10.5703125" style="31" customWidth="1"/>
    <col min="5122" max="5374" width="9.140625" style="31"/>
    <col min="5375" max="5375" width="21.28515625" style="31" customWidth="1"/>
    <col min="5376" max="5376" width="49.28515625" style="31" customWidth="1"/>
    <col min="5377" max="5377" width="10.5703125" style="31" customWidth="1"/>
    <col min="5378" max="5630" width="9.140625" style="31"/>
    <col min="5631" max="5631" width="21.28515625" style="31" customWidth="1"/>
    <col min="5632" max="5632" width="49.28515625" style="31" customWidth="1"/>
    <col min="5633" max="5633" width="10.5703125" style="31" customWidth="1"/>
    <col min="5634" max="5886" width="9.140625" style="31"/>
    <col min="5887" max="5887" width="21.28515625" style="31" customWidth="1"/>
    <col min="5888" max="5888" width="49.28515625" style="31" customWidth="1"/>
    <col min="5889" max="5889" width="10.5703125" style="31" customWidth="1"/>
    <col min="5890" max="6142" width="9.140625" style="31"/>
    <col min="6143" max="6143" width="21.28515625" style="31" customWidth="1"/>
    <col min="6144" max="6144" width="49.28515625" style="31" customWidth="1"/>
    <col min="6145" max="6145" width="10.5703125" style="31" customWidth="1"/>
    <col min="6146" max="6398" width="9.140625" style="31"/>
    <col min="6399" max="6399" width="21.28515625" style="31" customWidth="1"/>
    <col min="6400" max="6400" width="49.28515625" style="31" customWidth="1"/>
    <col min="6401" max="6401" width="10.5703125" style="31" customWidth="1"/>
    <col min="6402" max="6654" width="9.140625" style="31"/>
    <col min="6655" max="6655" width="21.28515625" style="31" customWidth="1"/>
    <col min="6656" max="6656" width="49.28515625" style="31" customWidth="1"/>
    <col min="6657" max="6657" width="10.5703125" style="31" customWidth="1"/>
    <col min="6658" max="6910" width="9.140625" style="31"/>
    <col min="6911" max="6911" width="21.28515625" style="31" customWidth="1"/>
    <col min="6912" max="6912" width="49.28515625" style="31" customWidth="1"/>
    <col min="6913" max="6913" width="10.5703125" style="31" customWidth="1"/>
    <col min="6914" max="7166" width="9.140625" style="31"/>
    <col min="7167" max="7167" width="21.28515625" style="31" customWidth="1"/>
    <col min="7168" max="7168" width="49.28515625" style="31" customWidth="1"/>
    <col min="7169" max="7169" width="10.5703125" style="31" customWidth="1"/>
    <col min="7170" max="7422" width="9.140625" style="31"/>
    <col min="7423" max="7423" width="21.28515625" style="31" customWidth="1"/>
    <col min="7424" max="7424" width="49.28515625" style="31" customWidth="1"/>
    <col min="7425" max="7425" width="10.5703125" style="31" customWidth="1"/>
    <col min="7426" max="7678" width="9.140625" style="31"/>
    <col min="7679" max="7679" width="21.28515625" style="31" customWidth="1"/>
    <col min="7680" max="7680" width="49.28515625" style="31" customWidth="1"/>
    <col min="7681" max="7681" width="10.5703125" style="31" customWidth="1"/>
    <col min="7682" max="7934" width="9.140625" style="31"/>
    <col min="7935" max="7935" width="21.28515625" style="31" customWidth="1"/>
    <col min="7936" max="7936" width="49.28515625" style="31" customWidth="1"/>
    <col min="7937" max="7937" width="10.5703125" style="31" customWidth="1"/>
    <col min="7938" max="8190" width="9.140625" style="31"/>
    <col min="8191" max="8191" width="21.28515625" style="31" customWidth="1"/>
    <col min="8192" max="8192" width="49.28515625" style="31" customWidth="1"/>
    <col min="8193" max="8193" width="10.5703125" style="31" customWidth="1"/>
    <col min="8194" max="8446" width="9.140625" style="31"/>
    <col min="8447" max="8447" width="21.28515625" style="31" customWidth="1"/>
    <col min="8448" max="8448" width="49.28515625" style="31" customWidth="1"/>
    <col min="8449" max="8449" width="10.5703125" style="31" customWidth="1"/>
    <col min="8450" max="8702" width="9.140625" style="31"/>
    <col min="8703" max="8703" width="21.28515625" style="31" customWidth="1"/>
    <col min="8704" max="8704" width="49.28515625" style="31" customWidth="1"/>
    <col min="8705" max="8705" width="10.5703125" style="31" customWidth="1"/>
    <col min="8706" max="8958" width="9.140625" style="31"/>
    <col min="8959" max="8959" width="21.28515625" style="31" customWidth="1"/>
    <col min="8960" max="8960" width="49.28515625" style="31" customWidth="1"/>
    <col min="8961" max="8961" width="10.5703125" style="31" customWidth="1"/>
    <col min="8962" max="9214" width="9.140625" style="31"/>
    <col min="9215" max="9215" width="21.28515625" style="31" customWidth="1"/>
    <col min="9216" max="9216" width="49.28515625" style="31" customWidth="1"/>
    <col min="9217" max="9217" width="10.5703125" style="31" customWidth="1"/>
    <col min="9218" max="9470" width="9.140625" style="31"/>
    <col min="9471" max="9471" width="21.28515625" style="31" customWidth="1"/>
    <col min="9472" max="9472" width="49.28515625" style="31" customWidth="1"/>
    <col min="9473" max="9473" width="10.5703125" style="31" customWidth="1"/>
    <col min="9474" max="9726" width="9.140625" style="31"/>
    <col min="9727" max="9727" width="21.28515625" style="31" customWidth="1"/>
    <col min="9728" max="9728" width="49.28515625" style="31" customWidth="1"/>
    <col min="9729" max="9729" width="10.5703125" style="31" customWidth="1"/>
    <col min="9730" max="9982" width="9.140625" style="31"/>
    <col min="9983" max="9983" width="21.28515625" style="31" customWidth="1"/>
    <col min="9984" max="9984" width="49.28515625" style="31" customWidth="1"/>
    <col min="9985" max="9985" width="10.5703125" style="31" customWidth="1"/>
    <col min="9986" max="10238" width="9.140625" style="31"/>
    <col min="10239" max="10239" width="21.28515625" style="31" customWidth="1"/>
    <col min="10240" max="10240" width="49.28515625" style="31" customWidth="1"/>
    <col min="10241" max="10241" width="10.5703125" style="31" customWidth="1"/>
    <col min="10242" max="10494" width="9.140625" style="31"/>
    <col min="10495" max="10495" width="21.28515625" style="31" customWidth="1"/>
    <col min="10496" max="10496" width="49.28515625" style="31" customWidth="1"/>
    <col min="10497" max="10497" width="10.5703125" style="31" customWidth="1"/>
    <col min="10498" max="10750" width="9.140625" style="31"/>
    <col min="10751" max="10751" width="21.28515625" style="31" customWidth="1"/>
    <col min="10752" max="10752" width="49.28515625" style="31" customWidth="1"/>
    <col min="10753" max="10753" width="10.5703125" style="31" customWidth="1"/>
    <col min="10754" max="11006" width="9.140625" style="31"/>
    <col min="11007" max="11007" width="21.28515625" style="31" customWidth="1"/>
    <col min="11008" max="11008" width="49.28515625" style="31" customWidth="1"/>
    <col min="11009" max="11009" width="10.5703125" style="31" customWidth="1"/>
    <col min="11010" max="11262" width="9.140625" style="31"/>
    <col min="11263" max="11263" width="21.28515625" style="31" customWidth="1"/>
    <col min="11264" max="11264" width="49.28515625" style="31" customWidth="1"/>
    <col min="11265" max="11265" width="10.5703125" style="31" customWidth="1"/>
    <col min="11266" max="11518" width="9.140625" style="31"/>
    <col min="11519" max="11519" width="21.28515625" style="31" customWidth="1"/>
    <col min="11520" max="11520" width="49.28515625" style="31" customWidth="1"/>
    <col min="11521" max="11521" width="10.5703125" style="31" customWidth="1"/>
    <col min="11522" max="11774" width="9.140625" style="31"/>
    <col min="11775" max="11775" width="21.28515625" style="31" customWidth="1"/>
    <col min="11776" max="11776" width="49.28515625" style="31" customWidth="1"/>
    <col min="11777" max="11777" width="10.5703125" style="31" customWidth="1"/>
    <col min="11778" max="12030" width="9.140625" style="31"/>
    <col min="12031" max="12031" width="21.28515625" style="31" customWidth="1"/>
    <col min="12032" max="12032" width="49.28515625" style="31" customWidth="1"/>
    <col min="12033" max="12033" width="10.5703125" style="31" customWidth="1"/>
    <col min="12034" max="12286" width="9.140625" style="31"/>
    <col min="12287" max="12287" width="21.28515625" style="31" customWidth="1"/>
    <col min="12288" max="12288" width="49.28515625" style="31" customWidth="1"/>
    <col min="12289" max="12289" width="10.5703125" style="31" customWidth="1"/>
    <col min="12290" max="12542" width="9.140625" style="31"/>
    <col min="12543" max="12543" width="21.28515625" style="31" customWidth="1"/>
    <col min="12544" max="12544" width="49.28515625" style="31" customWidth="1"/>
    <col min="12545" max="12545" width="10.5703125" style="31" customWidth="1"/>
    <col min="12546" max="12798" width="9.140625" style="31"/>
    <col min="12799" max="12799" width="21.28515625" style="31" customWidth="1"/>
    <col min="12800" max="12800" width="49.28515625" style="31" customWidth="1"/>
    <col min="12801" max="12801" width="10.5703125" style="31" customWidth="1"/>
    <col min="12802" max="13054" width="9.140625" style="31"/>
    <col min="13055" max="13055" width="21.28515625" style="31" customWidth="1"/>
    <col min="13056" max="13056" width="49.28515625" style="31" customWidth="1"/>
    <col min="13057" max="13057" width="10.5703125" style="31" customWidth="1"/>
    <col min="13058" max="13310" width="9.140625" style="31"/>
    <col min="13311" max="13311" width="21.28515625" style="31" customWidth="1"/>
    <col min="13312" max="13312" width="49.28515625" style="31" customWidth="1"/>
    <col min="13313" max="13313" width="10.5703125" style="31" customWidth="1"/>
    <col min="13314" max="13566" width="9.140625" style="31"/>
    <col min="13567" max="13567" width="21.28515625" style="31" customWidth="1"/>
    <col min="13568" max="13568" width="49.28515625" style="31" customWidth="1"/>
    <col min="13569" max="13569" width="10.5703125" style="31" customWidth="1"/>
    <col min="13570" max="13822" width="9.140625" style="31"/>
    <col min="13823" max="13823" width="21.28515625" style="31" customWidth="1"/>
    <col min="13824" max="13824" width="49.28515625" style="31" customWidth="1"/>
    <col min="13825" max="13825" width="10.5703125" style="31" customWidth="1"/>
    <col min="13826" max="14078" width="9.140625" style="31"/>
    <col min="14079" max="14079" width="21.28515625" style="31" customWidth="1"/>
    <col min="14080" max="14080" width="49.28515625" style="31" customWidth="1"/>
    <col min="14081" max="14081" width="10.5703125" style="31" customWidth="1"/>
    <col min="14082" max="14334" width="9.140625" style="31"/>
    <col min="14335" max="14335" width="21.28515625" style="31" customWidth="1"/>
    <col min="14336" max="14336" width="49.28515625" style="31" customWidth="1"/>
    <col min="14337" max="14337" width="10.5703125" style="31" customWidth="1"/>
    <col min="14338" max="14590" width="9.140625" style="31"/>
    <col min="14591" max="14591" width="21.28515625" style="31" customWidth="1"/>
    <col min="14592" max="14592" width="49.28515625" style="31" customWidth="1"/>
    <col min="14593" max="14593" width="10.5703125" style="31" customWidth="1"/>
    <col min="14594" max="14846" width="9.140625" style="31"/>
    <col min="14847" max="14847" width="21.28515625" style="31" customWidth="1"/>
    <col min="14848" max="14848" width="49.28515625" style="31" customWidth="1"/>
    <col min="14849" max="14849" width="10.5703125" style="31" customWidth="1"/>
    <col min="14850" max="15102" width="9.140625" style="31"/>
    <col min="15103" max="15103" width="21.28515625" style="31" customWidth="1"/>
    <col min="15104" max="15104" width="49.28515625" style="31" customWidth="1"/>
    <col min="15105" max="15105" width="10.5703125" style="31" customWidth="1"/>
    <col min="15106" max="15358" width="9.140625" style="31"/>
    <col min="15359" max="15359" width="21.28515625" style="31" customWidth="1"/>
    <col min="15360" max="15360" width="49.28515625" style="31" customWidth="1"/>
    <col min="15361" max="15361" width="10.5703125" style="31" customWidth="1"/>
    <col min="15362" max="15614" width="9.140625" style="31"/>
    <col min="15615" max="15615" width="21.28515625" style="31" customWidth="1"/>
    <col min="15616" max="15616" width="49.28515625" style="31" customWidth="1"/>
    <col min="15617" max="15617" width="10.5703125" style="31" customWidth="1"/>
    <col min="15618" max="15870" width="9.140625" style="31"/>
    <col min="15871" max="15871" width="21.28515625" style="31" customWidth="1"/>
    <col min="15872" max="15872" width="49.28515625" style="31" customWidth="1"/>
    <col min="15873" max="15873" width="10.5703125" style="31" customWidth="1"/>
    <col min="15874" max="16126" width="9.140625" style="31"/>
    <col min="16127" max="16127" width="21.28515625" style="31" customWidth="1"/>
    <col min="16128" max="16128" width="49.28515625" style="31" customWidth="1"/>
    <col min="16129" max="16129" width="10.5703125" style="31" customWidth="1"/>
    <col min="16130" max="16384" width="9.140625" style="31"/>
  </cols>
  <sheetData>
    <row r="1" spans="1:11" ht="15" customHeight="1" x14ac:dyDescent="0.25">
      <c r="C1" s="201"/>
      <c r="D1" s="409"/>
      <c r="E1" s="410"/>
      <c r="F1" s="410"/>
      <c r="I1" s="409" t="s">
        <v>427</v>
      </c>
      <c r="J1" s="410"/>
      <c r="K1" s="410"/>
    </row>
    <row r="2" spans="1:11" ht="43.5" customHeight="1" x14ac:dyDescent="0.2">
      <c r="C2" s="45"/>
      <c r="D2" s="406"/>
      <c r="E2" s="407"/>
      <c r="F2" s="407"/>
      <c r="I2" s="406" t="s">
        <v>445</v>
      </c>
      <c r="J2" s="407"/>
      <c r="K2" s="407"/>
    </row>
    <row r="3" spans="1:11" ht="15" x14ac:dyDescent="0.25">
      <c r="C3" s="200"/>
      <c r="D3" s="373"/>
      <c r="E3" s="408"/>
      <c r="F3" s="408"/>
      <c r="I3" s="373" t="s">
        <v>596</v>
      </c>
      <c r="J3" s="408"/>
      <c r="K3" s="408"/>
    </row>
    <row r="4" spans="1:11" ht="14.25" customHeight="1" x14ac:dyDescent="0.2">
      <c r="B4" s="30"/>
      <c r="C4" s="406"/>
      <c r="D4" s="406"/>
      <c r="E4" s="406"/>
      <c r="F4" s="406"/>
    </row>
    <row r="5" spans="1:11" ht="32.25" customHeight="1" x14ac:dyDescent="0.2">
      <c r="B5" s="413" t="s">
        <v>435</v>
      </c>
      <c r="C5" s="413"/>
      <c r="D5" s="413"/>
      <c r="E5" s="413"/>
      <c r="F5" s="413"/>
      <c r="G5" s="413"/>
      <c r="H5" s="413"/>
      <c r="I5" s="413"/>
      <c r="J5" s="413"/>
      <c r="K5" s="413"/>
    </row>
    <row r="6" spans="1:11" ht="16.5" customHeight="1" x14ac:dyDescent="0.2">
      <c r="B6" s="202"/>
      <c r="C6" s="202"/>
      <c r="D6" s="202"/>
      <c r="E6" s="202"/>
      <c r="F6" s="202"/>
    </row>
    <row r="7" spans="1:11" ht="15" x14ac:dyDescent="0.2">
      <c r="B7" s="32"/>
      <c r="C7" s="32"/>
      <c r="D7" s="32"/>
      <c r="E7" s="32"/>
      <c r="K7" s="33" t="s">
        <v>140</v>
      </c>
    </row>
    <row r="8" spans="1:11" ht="15.75" x14ac:dyDescent="0.2">
      <c r="A8" s="422" t="s">
        <v>433</v>
      </c>
      <c r="B8" s="422"/>
      <c r="C8" s="421" t="s">
        <v>148</v>
      </c>
      <c r="D8" s="421"/>
      <c r="E8" s="421"/>
      <c r="F8" s="421" t="s">
        <v>149</v>
      </c>
      <c r="G8" s="421"/>
      <c r="H8" s="421"/>
      <c r="I8" s="421" t="s">
        <v>410</v>
      </c>
      <c r="J8" s="421"/>
      <c r="K8" s="421"/>
    </row>
    <row r="9" spans="1:11" ht="47.25" x14ac:dyDescent="0.2">
      <c r="A9" s="422"/>
      <c r="B9" s="422"/>
      <c r="C9" s="203" t="s">
        <v>430</v>
      </c>
      <c r="D9" s="203" t="s">
        <v>431</v>
      </c>
      <c r="E9" s="203" t="s">
        <v>432</v>
      </c>
      <c r="F9" s="203" t="s">
        <v>430</v>
      </c>
      <c r="G9" s="203" t="s">
        <v>431</v>
      </c>
      <c r="H9" s="203" t="s">
        <v>432</v>
      </c>
      <c r="I9" s="203" t="s">
        <v>430</v>
      </c>
      <c r="J9" s="203" t="s">
        <v>431</v>
      </c>
      <c r="K9" s="203" t="s">
        <v>432</v>
      </c>
    </row>
    <row r="10" spans="1:11" ht="15.75" x14ac:dyDescent="0.2">
      <c r="A10" s="422"/>
      <c r="B10" s="422"/>
      <c r="C10" s="203">
        <f t="shared" ref="C10:K11" si="0">C11</f>
        <v>0</v>
      </c>
      <c r="D10" s="206" t="str">
        <f t="shared" si="0"/>
        <v>-</v>
      </c>
      <c r="E10" s="206">
        <f t="shared" si="0"/>
        <v>0</v>
      </c>
      <c r="F10" s="203">
        <f t="shared" si="0"/>
        <v>0</v>
      </c>
      <c r="G10" s="206" t="str">
        <f t="shared" si="0"/>
        <v>-</v>
      </c>
      <c r="H10" s="206">
        <f t="shared" si="0"/>
        <v>0</v>
      </c>
      <c r="I10" s="203">
        <f t="shared" si="0"/>
        <v>0</v>
      </c>
      <c r="J10" s="206" t="str">
        <f t="shared" si="0"/>
        <v>-</v>
      </c>
      <c r="K10" s="206">
        <f t="shared" si="0"/>
        <v>0</v>
      </c>
    </row>
    <row r="11" spans="1:11" ht="15.75" x14ac:dyDescent="0.2">
      <c r="A11" s="207">
        <v>1</v>
      </c>
      <c r="B11" s="39" t="s">
        <v>428</v>
      </c>
      <c r="C11" s="208">
        <f t="shared" si="0"/>
        <v>0</v>
      </c>
      <c r="D11" s="50" t="str">
        <f t="shared" si="0"/>
        <v>-</v>
      </c>
      <c r="E11" s="50">
        <f t="shared" si="0"/>
        <v>0</v>
      </c>
      <c r="F11" s="208">
        <f t="shared" si="0"/>
        <v>0</v>
      </c>
      <c r="G11" s="50" t="str">
        <f t="shared" si="0"/>
        <v>-</v>
      </c>
      <c r="H11" s="50">
        <f t="shared" si="0"/>
        <v>0</v>
      </c>
      <c r="I11" s="208">
        <f t="shared" si="0"/>
        <v>0</v>
      </c>
      <c r="J11" s="50" t="str">
        <f t="shared" si="0"/>
        <v>-</v>
      </c>
      <c r="K11" s="50">
        <f t="shared" si="0"/>
        <v>0</v>
      </c>
    </row>
    <row r="12" spans="1:11" ht="15.75" x14ac:dyDescent="0.2">
      <c r="A12" s="207">
        <v>2</v>
      </c>
      <c r="B12" s="39" t="s">
        <v>429</v>
      </c>
      <c r="C12" s="208">
        <v>0</v>
      </c>
      <c r="D12" s="50" t="s">
        <v>434</v>
      </c>
      <c r="E12" s="50">
        <v>0</v>
      </c>
      <c r="F12" s="208">
        <v>0</v>
      </c>
      <c r="G12" s="50" t="s">
        <v>434</v>
      </c>
      <c r="H12" s="50">
        <v>0</v>
      </c>
      <c r="I12" s="208">
        <v>0</v>
      </c>
      <c r="J12" s="50" t="s">
        <v>434</v>
      </c>
      <c r="K12" s="50">
        <v>0</v>
      </c>
    </row>
  </sheetData>
  <mergeCells count="12">
    <mergeCell ref="I1:K1"/>
    <mergeCell ref="I2:K2"/>
    <mergeCell ref="I3:K3"/>
    <mergeCell ref="C8:E8"/>
    <mergeCell ref="A8:B10"/>
    <mergeCell ref="F8:H8"/>
    <mergeCell ref="I8:K8"/>
    <mergeCell ref="D1:F1"/>
    <mergeCell ref="D2:F2"/>
    <mergeCell ref="D3:F3"/>
    <mergeCell ref="C4:F4"/>
    <mergeCell ref="B5:K5"/>
  </mergeCells>
  <pageMargins left="0.7" right="0.7" top="0.75" bottom="0.75" header="0.3" footer="0.3"/>
  <pageSetup paperSize="9"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O12" sqref="O12"/>
    </sheetView>
  </sheetViews>
  <sheetFormatPr defaultRowHeight="15" x14ac:dyDescent="0.25"/>
  <cols>
    <col min="1" max="1" width="7" customWidth="1"/>
    <col min="2" max="2" width="22.28515625" bestFit="1" customWidth="1"/>
    <col min="3" max="5" width="9.28515625" bestFit="1" customWidth="1"/>
    <col min="6" max="6" width="19.7109375" customWidth="1"/>
    <col min="7" max="7" width="25.42578125" customWidth="1"/>
    <col min="8" max="8" width="46.42578125" customWidth="1"/>
  </cols>
  <sheetData>
    <row r="1" spans="1:8" x14ac:dyDescent="0.25">
      <c r="B1" s="31"/>
      <c r="C1" s="201"/>
      <c r="D1" s="409"/>
      <c r="E1" s="410"/>
      <c r="F1" s="409" t="s">
        <v>427</v>
      </c>
      <c r="G1" s="410"/>
      <c r="H1" s="410"/>
    </row>
    <row r="2" spans="1:8" ht="30" customHeight="1" x14ac:dyDescent="0.25">
      <c r="B2" s="31"/>
      <c r="C2" s="45"/>
      <c r="D2" s="406"/>
      <c r="E2" s="407"/>
      <c r="G2" s="212"/>
      <c r="H2" s="199" t="s">
        <v>445</v>
      </c>
    </row>
    <row r="3" spans="1:8" x14ac:dyDescent="0.25">
      <c r="B3" s="31"/>
      <c r="C3" s="200"/>
      <c r="D3" s="373"/>
      <c r="E3" s="408"/>
      <c r="F3" s="373" t="s">
        <v>596</v>
      </c>
      <c r="G3" s="408"/>
      <c r="H3" s="408"/>
    </row>
    <row r="4" spans="1:8" x14ac:dyDescent="0.25">
      <c r="B4" s="30"/>
      <c r="C4" s="406"/>
      <c r="D4" s="406"/>
      <c r="E4" s="406"/>
      <c r="F4" s="31"/>
      <c r="G4" s="31"/>
      <c r="H4" s="31"/>
    </row>
    <row r="5" spans="1:8" ht="15.75" customHeight="1" x14ac:dyDescent="0.25">
      <c r="B5" s="413" t="s">
        <v>436</v>
      </c>
      <c r="C5" s="413"/>
      <c r="D5" s="413"/>
      <c r="E5" s="413"/>
      <c r="F5" s="413"/>
      <c r="G5" s="413"/>
      <c r="H5" s="413"/>
    </row>
    <row r="6" spans="1:8" ht="15.75" customHeight="1" x14ac:dyDescent="0.25">
      <c r="B6" s="413"/>
      <c r="C6" s="413"/>
      <c r="D6" s="413"/>
      <c r="E6" s="413"/>
      <c r="F6" s="413"/>
      <c r="G6" s="413"/>
      <c r="H6" s="413"/>
    </row>
    <row r="7" spans="1:8" x14ac:dyDescent="0.25">
      <c r="B7" s="32"/>
      <c r="C7" s="32"/>
      <c r="D7" s="32"/>
      <c r="E7" s="32"/>
      <c r="F7" s="31"/>
      <c r="G7" s="31"/>
      <c r="H7" s="33"/>
    </row>
    <row r="8" spans="1:8" ht="15.75" x14ac:dyDescent="0.25">
      <c r="A8" s="424" t="s">
        <v>444</v>
      </c>
      <c r="B8" s="422" t="s">
        <v>437</v>
      </c>
      <c r="C8" s="423" t="s">
        <v>438</v>
      </c>
      <c r="D8" s="423"/>
      <c r="E8" s="423"/>
      <c r="F8" s="423" t="s">
        <v>439</v>
      </c>
      <c r="G8" s="425" t="s">
        <v>440</v>
      </c>
      <c r="H8" s="425" t="s">
        <v>441</v>
      </c>
    </row>
    <row r="9" spans="1:8" ht="15.75" x14ac:dyDescent="0.25">
      <c r="A9" s="424"/>
      <c r="B9" s="422"/>
      <c r="C9" s="208" t="s">
        <v>148</v>
      </c>
      <c r="D9" s="208" t="s">
        <v>149</v>
      </c>
      <c r="E9" s="208" t="s">
        <v>410</v>
      </c>
      <c r="F9" s="423"/>
      <c r="G9" s="425"/>
      <c r="H9" s="425"/>
    </row>
    <row r="10" spans="1:8" ht="15.75" x14ac:dyDescent="0.25">
      <c r="A10" s="210">
        <v>1</v>
      </c>
      <c r="B10" s="39" t="s">
        <v>442</v>
      </c>
      <c r="C10" s="208">
        <v>3</v>
      </c>
      <c r="D10" s="208">
        <v>4</v>
      </c>
      <c r="E10" s="208">
        <v>5</v>
      </c>
      <c r="F10" s="208">
        <v>6</v>
      </c>
      <c r="G10" s="208">
        <v>7</v>
      </c>
      <c r="H10" s="208">
        <v>8</v>
      </c>
    </row>
    <row r="11" spans="1:8" ht="15.75" x14ac:dyDescent="0.25">
      <c r="A11" s="210"/>
      <c r="B11" s="39" t="s">
        <v>434</v>
      </c>
      <c r="C11" s="50">
        <v>0</v>
      </c>
      <c r="D11" s="50">
        <v>0</v>
      </c>
      <c r="E11" s="50">
        <v>0</v>
      </c>
      <c r="F11" s="208" t="s">
        <v>434</v>
      </c>
      <c r="G11" s="50" t="s">
        <v>434</v>
      </c>
      <c r="H11" s="50" t="s">
        <v>434</v>
      </c>
    </row>
    <row r="12" spans="1:8" ht="15.75" x14ac:dyDescent="0.25">
      <c r="A12" s="210"/>
      <c r="B12" s="211" t="s">
        <v>443</v>
      </c>
      <c r="C12" s="209">
        <v>0</v>
      </c>
      <c r="D12" s="209">
        <v>0</v>
      </c>
      <c r="E12" s="209">
        <v>0</v>
      </c>
      <c r="F12" s="208" t="s">
        <v>434</v>
      </c>
      <c r="G12" s="208" t="s">
        <v>434</v>
      </c>
      <c r="H12" s="208" t="s">
        <v>434</v>
      </c>
    </row>
  </sheetData>
  <mergeCells count="13">
    <mergeCell ref="A8:A9"/>
    <mergeCell ref="F8:F9"/>
    <mergeCell ref="G8:G9"/>
    <mergeCell ref="H8:H9"/>
    <mergeCell ref="B5:H6"/>
    <mergeCell ref="C4:E4"/>
    <mergeCell ref="B8:B9"/>
    <mergeCell ref="C8:E8"/>
    <mergeCell ref="D1:E1"/>
    <mergeCell ref="F1:H1"/>
    <mergeCell ref="D2:E2"/>
    <mergeCell ref="D3:E3"/>
    <mergeCell ref="F3:H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opLeftCell="B22" workbookViewId="0">
      <selection activeCell="B1" sqref="B1:D26"/>
    </sheetView>
  </sheetViews>
  <sheetFormatPr defaultColWidth="9.140625" defaultRowHeight="12.75" x14ac:dyDescent="0.2"/>
  <cols>
    <col min="1" max="1" width="5.140625" style="121" customWidth="1"/>
    <col min="2" max="2" width="18" style="121" customWidth="1"/>
    <col min="3" max="3" width="27" style="121" customWidth="1"/>
    <col min="4" max="4" width="61.42578125" style="121" customWidth="1"/>
    <col min="5" max="5" width="62.42578125" style="121" customWidth="1"/>
    <col min="6" max="6" width="58.140625" style="121" customWidth="1"/>
    <col min="7" max="256" width="9.140625" style="121"/>
    <col min="257" max="257" width="5.140625" style="121" customWidth="1"/>
    <col min="258" max="258" width="18" style="121" customWidth="1"/>
    <col min="259" max="259" width="27" style="121" customWidth="1"/>
    <col min="260" max="260" width="61.42578125" style="121" customWidth="1"/>
    <col min="261" max="261" width="62.42578125" style="121" customWidth="1"/>
    <col min="262" max="262" width="58.140625" style="121" customWidth="1"/>
    <col min="263" max="512" width="9.140625" style="121"/>
    <col min="513" max="513" width="5.140625" style="121" customWidth="1"/>
    <col min="514" max="514" width="18" style="121" customWidth="1"/>
    <col min="515" max="515" width="27" style="121" customWidth="1"/>
    <col min="516" max="516" width="61.42578125" style="121" customWidth="1"/>
    <col min="517" max="517" width="62.42578125" style="121" customWidth="1"/>
    <col min="518" max="518" width="58.140625" style="121" customWidth="1"/>
    <col min="519" max="768" width="9.140625" style="121"/>
    <col min="769" max="769" width="5.140625" style="121" customWidth="1"/>
    <col min="770" max="770" width="18" style="121" customWidth="1"/>
    <col min="771" max="771" width="27" style="121" customWidth="1"/>
    <col min="772" max="772" width="61.42578125" style="121" customWidth="1"/>
    <col min="773" max="773" width="62.42578125" style="121" customWidth="1"/>
    <col min="774" max="774" width="58.140625" style="121" customWidth="1"/>
    <col min="775" max="1024" width="9.140625" style="121"/>
    <col min="1025" max="1025" width="5.140625" style="121" customWidth="1"/>
    <col min="1026" max="1026" width="18" style="121" customWidth="1"/>
    <col min="1027" max="1027" width="27" style="121" customWidth="1"/>
    <col min="1028" max="1028" width="61.42578125" style="121" customWidth="1"/>
    <col min="1029" max="1029" width="62.42578125" style="121" customWidth="1"/>
    <col min="1030" max="1030" width="58.140625" style="121" customWidth="1"/>
    <col min="1031" max="1280" width="9.140625" style="121"/>
    <col min="1281" max="1281" width="5.140625" style="121" customWidth="1"/>
    <col min="1282" max="1282" width="18" style="121" customWidth="1"/>
    <col min="1283" max="1283" width="27" style="121" customWidth="1"/>
    <col min="1284" max="1284" width="61.42578125" style="121" customWidth="1"/>
    <col min="1285" max="1285" width="62.42578125" style="121" customWidth="1"/>
    <col min="1286" max="1286" width="58.140625" style="121" customWidth="1"/>
    <col min="1287" max="1536" width="9.140625" style="121"/>
    <col min="1537" max="1537" width="5.140625" style="121" customWidth="1"/>
    <col min="1538" max="1538" width="18" style="121" customWidth="1"/>
    <col min="1539" max="1539" width="27" style="121" customWidth="1"/>
    <col min="1540" max="1540" width="61.42578125" style="121" customWidth="1"/>
    <col min="1541" max="1541" width="62.42578125" style="121" customWidth="1"/>
    <col min="1542" max="1542" width="58.140625" style="121" customWidth="1"/>
    <col min="1543" max="1792" width="9.140625" style="121"/>
    <col min="1793" max="1793" width="5.140625" style="121" customWidth="1"/>
    <col min="1794" max="1794" width="18" style="121" customWidth="1"/>
    <col min="1795" max="1795" width="27" style="121" customWidth="1"/>
    <col min="1796" max="1796" width="61.42578125" style="121" customWidth="1"/>
    <col min="1797" max="1797" width="62.42578125" style="121" customWidth="1"/>
    <col min="1798" max="1798" width="58.140625" style="121" customWidth="1"/>
    <col min="1799" max="2048" width="9.140625" style="121"/>
    <col min="2049" max="2049" width="5.140625" style="121" customWidth="1"/>
    <col min="2050" max="2050" width="18" style="121" customWidth="1"/>
    <col min="2051" max="2051" width="27" style="121" customWidth="1"/>
    <col min="2052" max="2052" width="61.42578125" style="121" customWidth="1"/>
    <col min="2053" max="2053" width="62.42578125" style="121" customWidth="1"/>
    <col min="2054" max="2054" width="58.140625" style="121" customWidth="1"/>
    <col min="2055" max="2304" width="9.140625" style="121"/>
    <col min="2305" max="2305" width="5.140625" style="121" customWidth="1"/>
    <col min="2306" max="2306" width="18" style="121" customWidth="1"/>
    <col min="2307" max="2307" width="27" style="121" customWidth="1"/>
    <col min="2308" max="2308" width="61.42578125" style="121" customWidth="1"/>
    <col min="2309" max="2309" width="62.42578125" style="121" customWidth="1"/>
    <col min="2310" max="2310" width="58.140625" style="121" customWidth="1"/>
    <col min="2311" max="2560" width="9.140625" style="121"/>
    <col min="2561" max="2561" width="5.140625" style="121" customWidth="1"/>
    <col min="2562" max="2562" width="18" style="121" customWidth="1"/>
    <col min="2563" max="2563" width="27" style="121" customWidth="1"/>
    <col min="2564" max="2564" width="61.42578125" style="121" customWidth="1"/>
    <col min="2565" max="2565" width="62.42578125" style="121" customWidth="1"/>
    <col min="2566" max="2566" width="58.140625" style="121" customWidth="1"/>
    <col min="2567" max="2816" width="9.140625" style="121"/>
    <col min="2817" max="2817" width="5.140625" style="121" customWidth="1"/>
    <col min="2818" max="2818" width="18" style="121" customWidth="1"/>
    <col min="2819" max="2819" width="27" style="121" customWidth="1"/>
    <col min="2820" max="2820" width="61.42578125" style="121" customWidth="1"/>
    <col min="2821" max="2821" width="62.42578125" style="121" customWidth="1"/>
    <col min="2822" max="2822" width="58.140625" style="121" customWidth="1"/>
    <col min="2823" max="3072" width="9.140625" style="121"/>
    <col min="3073" max="3073" width="5.140625" style="121" customWidth="1"/>
    <col min="3074" max="3074" width="18" style="121" customWidth="1"/>
    <col min="3075" max="3075" width="27" style="121" customWidth="1"/>
    <col min="3076" max="3076" width="61.42578125" style="121" customWidth="1"/>
    <col min="3077" max="3077" width="62.42578125" style="121" customWidth="1"/>
    <col min="3078" max="3078" width="58.140625" style="121" customWidth="1"/>
    <col min="3079" max="3328" width="9.140625" style="121"/>
    <col min="3329" max="3329" width="5.140625" style="121" customWidth="1"/>
    <col min="3330" max="3330" width="18" style="121" customWidth="1"/>
    <col min="3331" max="3331" width="27" style="121" customWidth="1"/>
    <col min="3332" max="3332" width="61.42578125" style="121" customWidth="1"/>
    <col min="3333" max="3333" width="62.42578125" style="121" customWidth="1"/>
    <col min="3334" max="3334" width="58.140625" style="121" customWidth="1"/>
    <col min="3335" max="3584" width="9.140625" style="121"/>
    <col min="3585" max="3585" width="5.140625" style="121" customWidth="1"/>
    <col min="3586" max="3586" width="18" style="121" customWidth="1"/>
    <col min="3587" max="3587" width="27" style="121" customWidth="1"/>
    <col min="3588" max="3588" width="61.42578125" style="121" customWidth="1"/>
    <col min="3589" max="3589" width="62.42578125" style="121" customWidth="1"/>
    <col min="3590" max="3590" width="58.140625" style="121" customWidth="1"/>
    <col min="3591" max="3840" width="9.140625" style="121"/>
    <col min="3841" max="3841" width="5.140625" style="121" customWidth="1"/>
    <col min="3842" max="3842" width="18" style="121" customWidth="1"/>
    <col min="3843" max="3843" width="27" style="121" customWidth="1"/>
    <col min="3844" max="3844" width="61.42578125" style="121" customWidth="1"/>
    <col min="3845" max="3845" width="62.42578125" style="121" customWidth="1"/>
    <col min="3846" max="3846" width="58.140625" style="121" customWidth="1"/>
    <col min="3847" max="4096" width="9.140625" style="121"/>
    <col min="4097" max="4097" width="5.140625" style="121" customWidth="1"/>
    <col min="4098" max="4098" width="18" style="121" customWidth="1"/>
    <col min="4099" max="4099" width="27" style="121" customWidth="1"/>
    <col min="4100" max="4100" width="61.42578125" style="121" customWidth="1"/>
    <col min="4101" max="4101" width="62.42578125" style="121" customWidth="1"/>
    <col min="4102" max="4102" width="58.140625" style="121" customWidth="1"/>
    <col min="4103" max="4352" width="9.140625" style="121"/>
    <col min="4353" max="4353" width="5.140625" style="121" customWidth="1"/>
    <col min="4354" max="4354" width="18" style="121" customWidth="1"/>
    <col min="4355" max="4355" width="27" style="121" customWidth="1"/>
    <col min="4356" max="4356" width="61.42578125" style="121" customWidth="1"/>
    <col min="4357" max="4357" width="62.42578125" style="121" customWidth="1"/>
    <col min="4358" max="4358" width="58.140625" style="121" customWidth="1"/>
    <col min="4359" max="4608" width="9.140625" style="121"/>
    <col min="4609" max="4609" width="5.140625" style="121" customWidth="1"/>
    <col min="4610" max="4610" width="18" style="121" customWidth="1"/>
    <col min="4611" max="4611" width="27" style="121" customWidth="1"/>
    <col min="4612" max="4612" width="61.42578125" style="121" customWidth="1"/>
    <col min="4613" max="4613" width="62.42578125" style="121" customWidth="1"/>
    <col min="4614" max="4614" width="58.140625" style="121" customWidth="1"/>
    <col min="4615" max="4864" width="9.140625" style="121"/>
    <col min="4865" max="4865" width="5.140625" style="121" customWidth="1"/>
    <col min="4866" max="4866" width="18" style="121" customWidth="1"/>
    <col min="4867" max="4867" width="27" style="121" customWidth="1"/>
    <col min="4868" max="4868" width="61.42578125" style="121" customWidth="1"/>
    <col min="4869" max="4869" width="62.42578125" style="121" customWidth="1"/>
    <col min="4870" max="4870" width="58.140625" style="121" customWidth="1"/>
    <col min="4871" max="5120" width="9.140625" style="121"/>
    <col min="5121" max="5121" width="5.140625" style="121" customWidth="1"/>
    <col min="5122" max="5122" width="18" style="121" customWidth="1"/>
    <col min="5123" max="5123" width="27" style="121" customWidth="1"/>
    <col min="5124" max="5124" width="61.42578125" style="121" customWidth="1"/>
    <col min="5125" max="5125" width="62.42578125" style="121" customWidth="1"/>
    <col min="5126" max="5126" width="58.140625" style="121" customWidth="1"/>
    <col min="5127" max="5376" width="9.140625" style="121"/>
    <col min="5377" max="5377" width="5.140625" style="121" customWidth="1"/>
    <col min="5378" max="5378" width="18" style="121" customWidth="1"/>
    <col min="5379" max="5379" width="27" style="121" customWidth="1"/>
    <col min="5380" max="5380" width="61.42578125" style="121" customWidth="1"/>
    <col min="5381" max="5381" width="62.42578125" style="121" customWidth="1"/>
    <col min="5382" max="5382" width="58.140625" style="121" customWidth="1"/>
    <col min="5383" max="5632" width="9.140625" style="121"/>
    <col min="5633" max="5633" width="5.140625" style="121" customWidth="1"/>
    <col min="5634" max="5634" width="18" style="121" customWidth="1"/>
    <col min="5635" max="5635" width="27" style="121" customWidth="1"/>
    <col min="5636" max="5636" width="61.42578125" style="121" customWidth="1"/>
    <col min="5637" max="5637" width="62.42578125" style="121" customWidth="1"/>
    <col min="5638" max="5638" width="58.140625" style="121" customWidth="1"/>
    <col min="5639" max="5888" width="9.140625" style="121"/>
    <col min="5889" max="5889" width="5.140625" style="121" customWidth="1"/>
    <col min="5890" max="5890" width="18" style="121" customWidth="1"/>
    <col min="5891" max="5891" width="27" style="121" customWidth="1"/>
    <col min="5892" max="5892" width="61.42578125" style="121" customWidth="1"/>
    <col min="5893" max="5893" width="62.42578125" style="121" customWidth="1"/>
    <col min="5894" max="5894" width="58.140625" style="121" customWidth="1"/>
    <col min="5895" max="6144" width="9.140625" style="121"/>
    <col min="6145" max="6145" width="5.140625" style="121" customWidth="1"/>
    <col min="6146" max="6146" width="18" style="121" customWidth="1"/>
    <col min="6147" max="6147" width="27" style="121" customWidth="1"/>
    <col min="6148" max="6148" width="61.42578125" style="121" customWidth="1"/>
    <col min="6149" max="6149" width="62.42578125" style="121" customWidth="1"/>
    <col min="6150" max="6150" width="58.140625" style="121" customWidth="1"/>
    <col min="6151" max="6400" width="9.140625" style="121"/>
    <col min="6401" max="6401" width="5.140625" style="121" customWidth="1"/>
    <col min="6402" max="6402" width="18" style="121" customWidth="1"/>
    <col min="6403" max="6403" width="27" style="121" customWidth="1"/>
    <col min="6404" max="6404" width="61.42578125" style="121" customWidth="1"/>
    <col min="6405" max="6405" width="62.42578125" style="121" customWidth="1"/>
    <col min="6406" max="6406" width="58.140625" style="121" customWidth="1"/>
    <col min="6407" max="6656" width="9.140625" style="121"/>
    <col min="6657" max="6657" width="5.140625" style="121" customWidth="1"/>
    <col min="6658" max="6658" width="18" style="121" customWidth="1"/>
    <col min="6659" max="6659" width="27" style="121" customWidth="1"/>
    <col min="6660" max="6660" width="61.42578125" style="121" customWidth="1"/>
    <col min="6661" max="6661" width="62.42578125" style="121" customWidth="1"/>
    <col min="6662" max="6662" width="58.140625" style="121" customWidth="1"/>
    <col min="6663" max="6912" width="9.140625" style="121"/>
    <col min="6913" max="6913" width="5.140625" style="121" customWidth="1"/>
    <col min="6914" max="6914" width="18" style="121" customWidth="1"/>
    <col min="6915" max="6915" width="27" style="121" customWidth="1"/>
    <col min="6916" max="6916" width="61.42578125" style="121" customWidth="1"/>
    <col min="6917" max="6917" width="62.42578125" style="121" customWidth="1"/>
    <col min="6918" max="6918" width="58.140625" style="121" customWidth="1"/>
    <col min="6919" max="7168" width="9.140625" style="121"/>
    <col min="7169" max="7169" width="5.140625" style="121" customWidth="1"/>
    <col min="7170" max="7170" width="18" style="121" customWidth="1"/>
    <col min="7171" max="7171" width="27" style="121" customWidth="1"/>
    <col min="7172" max="7172" width="61.42578125" style="121" customWidth="1"/>
    <col min="7173" max="7173" width="62.42578125" style="121" customWidth="1"/>
    <col min="7174" max="7174" width="58.140625" style="121" customWidth="1"/>
    <col min="7175" max="7424" width="9.140625" style="121"/>
    <col min="7425" max="7425" width="5.140625" style="121" customWidth="1"/>
    <col min="7426" max="7426" width="18" style="121" customWidth="1"/>
    <col min="7427" max="7427" width="27" style="121" customWidth="1"/>
    <col min="7428" max="7428" width="61.42578125" style="121" customWidth="1"/>
    <col min="7429" max="7429" width="62.42578125" style="121" customWidth="1"/>
    <col min="7430" max="7430" width="58.140625" style="121" customWidth="1"/>
    <col min="7431" max="7680" width="9.140625" style="121"/>
    <col min="7681" max="7681" width="5.140625" style="121" customWidth="1"/>
    <col min="7682" max="7682" width="18" style="121" customWidth="1"/>
    <col min="7683" max="7683" width="27" style="121" customWidth="1"/>
    <col min="7684" max="7684" width="61.42578125" style="121" customWidth="1"/>
    <col min="7685" max="7685" width="62.42578125" style="121" customWidth="1"/>
    <col min="7686" max="7686" width="58.140625" style="121" customWidth="1"/>
    <col min="7687" max="7936" width="9.140625" style="121"/>
    <col min="7937" max="7937" width="5.140625" style="121" customWidth="1"/>
    <col min="7938" max="7938" width="18" style="121" customWidth="1"/>
    <col min="7939" max="7939" width="27" style="121" customWidth="1"/>
    <col min="7940" max="7940" width="61.42578125" style="121" customWidth="1"/>
    <col min="7941" max="7941" width="62.42578125" style="121" customWidth="1"/>
    <col min="7942" max="7942" width="58.140625" style="121" customWidth="1"/>
    <col min="7943" max="8192" width="9.140625" style="121"/>
    <col min="8193" max="8193" width="5.140625" style="121" customWidth="1"/>
    <col min="8194" max="8194" width="18" style="121" customWidth="1"/>
    <col min="8195" max="8195" width="27" style="121" customWidth="1"/>
    <col min="8196" max="8196" width="61.42578125" style="121" customWidth="1"/>
    <col min="8197" max="8197" width="62.42578125" style="121" customWidth="1"/>
    <col min="8198" max="8198" width="58.140625" style="121" customWidth="1"/>
    <col min="8199" max="8448" width="9.140625" style="121"/>
    <col min="8449" max="8449" width="5.140625" style="121" customWidth="1"/>
    <col min="8450" max="8450" width="18" style="121" customWidth="1"/>
    <col min="8451" max="8451" width="27" style="121" customWidth="1"/>
    <col min="8452" max="8452" width="61.42578125" style="121" customWidth="1"/>
    <col min="8453" max="8453" width="62.42578125" style="121" customWidth="1"/>
    <col min="8454" max="8454" width="58.140625" style="121" customWidth="1"/>
    <col min="8455" max="8704" width="9.140625" style="121"/>
    <col min="8705" max="8705" width="5.140625" style="121" customWidth="1"/>
    <col min="8706" max="8706" width="18" style="121" customWidth="1"/>
    <col min="8707" max="8707" width="27" style="121" customWidth="1"/>
    <col min="8708" max="8708" width="61.42578125" style="121" customWidth="1"/>
    <col min="8709" max="8709" width="62.42578125" style="121" customWidth="1"/>
    <col min="8710" max="8710" width="58.140625" style="121" customWidth="1"/>
    <col min="8711" max="8960" width="9.140625" style="121"/>
    <col min="8961" max="8961" width="5.140625" style="121" customWidth="1"/>
    <col min="8962" max="8962" width="18" style="121" customWidth="1"/>
    <col min="8963" max="8963" width="27" style="121" customWidth="1"/>
    <col min="8964" max="8964" width="61.42578125" style="121" customWidth="1"/>
    <col min="8965" max="8965" width="62.42578125" style="121" customWidth="1"/>
    <col min="8966" max="8966" width="58.140625" style="121" customWidth="1"/>
    <col min="8967" max="9216" width="9.140625" style="121"/>
    <col min="9217" max="9217" width="5.140625" style="121" customWidth="1"/>
    <col min="9218" max="9218" width="18" style="121" customWidth="1"/>
    <col min="9219" max="9219" width="27" style="121" customWidth="1"/>
    <col min="9220" max="9220" width="61.42578125" style="121" customWidth="1"/>
    <col min="9221" max="9221" width="62.42578125" style="121" customWidth="1"/>
    <col min="9222" max="9222" width="58.140625" style="121" customWidth="1"/>
    <col min="9223" max="9472" width="9.140625" style="121"/>
    <col min="9473" max="9473" width="5.140625" style="121" customWidth="1"/>
    <col min="9474" max="9474" width="18" style="121" customWidth="1"/>
    <col min="9475" max="9475" width="27" style="121" customWidth="1"/>
    <col min="9476" max="9476" width="61.42578125" style="121" customWidth="1"/>
    <col min="9477" max="9477" width="62.42578125" style="121" customWidth="1"/>
    <col min="9478" max="9478" width="58.140625" style="121" customWidth="1"/>
    <col min="9479" max="9728" width="9.140625" style="121"/>
    <col min="9729" max="9729" width="5.140625" style="121" customWidth="1"/>
    <col min="9730" max="9730" width="18" style="121" customWidth="1"/>
    <col min="9731" max="9731" width="27" style="121" customWidth="1"/>
    <col min="9732" max="9732" width="61.42578125" style="121" customWidth="1"/>
    <col min="9733" max="9733" width="62.42578125" style="121" customWidth="1"/>
    <col min="9734" max="9734" width="58.140625" style="121" customWidth="1"/>
    <col min="9735" max="9984" width="9.140625" style="121"/>
    <col min="9985" max="9985" width="5.140625" style="121" customWidth="1"/>
    <col min="9986" max="9986" width="18" style="121" customWidth="1"/>
    <col min="9987" max="9987" width="27" style="121" customWidth="1"/>
    <col min="9988" max="9988" width="61.42578125" style="121" customWidth="1"/>
    <col min="9989" max="9989" width="62.42578125" style="121" customWidth="1"/>
    <col min="9990" max="9990" width="58.140625" style="121" customWidth="1"/>
    <col min="9991" max="10240" width="9.140625" style="121"/>
    <col min="10241" max="10241" width="5.140625" style="121" customWidth="1"/>
    <col min="10242" max="10242" width="18" style="121" customWidth="1"/>
    <col min="10243" max="10243" width="27" style="121" customWidth="1"/>
    <col min="10244" max="10244" width="61.42578125" style="121" customWidth="1"/>
    <col min="10245" max="10245" width="62.42578125" style="121" customWidth="1"/>
    <col min="10246" max="10246" width="58.140625" style="121" customWidth="1"/>
    <col min="10247" max="10496" width="9.140625" style="121"/>
    <col min="10497" max="10497" width="5.140625" style="121" customWidth="1"/>
    <col min="10498" max="10498" width="18" style="121" customWidth="1"/>
    <col min="10499" max="10499" width="27" style="121" customWidth="1"/>
    <col min="10500" max="10500" width="61.42578125" style="121" customWidth="1"/>
    <col min="10501" max="10501" width="62.42578125" style="121" customWidth="1"/>
    <col min="10502" max="10502" width="58.140625" style="121" customWidth="1"/>
    <col min="10503" max="10752" width="9.140625" style="121"/>
    <col min="10753" max="10753" width="5.140625" style="121" customWidth="1"/>
    <col min="10754" max="10754" width="18" style="121" customWidth="1"/>
    <col min="10755" max="10755" width="27" style="121" customWidth="1"/>
    <col min="10756" max="10756" width="61.42578125" style="121" customWidth="1"/>
    <col min="10757" max="10757" width="62.42578125" style="121" customWidth="1"/>
    <col min="10758" max="10758" width="58.140625" style="121" customWidth="1"/>
    <col min="10759" max="11008" width="9.140625" style="121"/>
    <col min="11009" max="11009" width="5.140625" style="121" customWidth="1"/>
    <col min="11010" max="11010" width="18" style="121" customWidth="1"/>
    <col min="11011" max="11011" width="27" style="121" customWidth="1"/>
    <col min="11012" max="11012" width="61.42578125" style="121" customWidth="1"/>
    <col min="11013" max="11013" width="62.42578125" style="121" customWidth="1"/>
    <col min="11014" max="11014" width="58.140625" style="121" customWidth="1"/>
    <col min="11015" max="11264" width="9.140625" style="121"/>
    <col min="11265" max="11265" width="5.140625" style="121" customWidth="1"/>
    <col min="11266" max="11266" width="18" style="121" customWidth="1"/>
    <col min="11267" max="11267" width="27" style="121" customWidth="1"/>
    <col min="11268" max="11268" width="61.42578125" style="121" customWidth="1"/>
    <col min="11269" max="11269" width="62.42578125" style="121" customWidth="1"/>
    <col min="11270" max="11270" width="58.140625" style="121" customWidth="1"/>
    <col min="11271" max="11520" width="9.140625" style="121"/>
    <col min="11521" max="11521" width="5.140625" style="121" customWidth="1"/>
    <col min="11522" max="11522" width="18" style="121" customWidth="1"/>
    <col min="11523" max="11523" width="27" style="121" customWidth="1"/>
    <col min="11524" max="11524" width="61.42578125" style="121" customWidth="1"/>
    <col min="11525" max="11525" width="62.42578125" style="121" customWidth="1"/>
    <col min="11526" max="11526" width="58.140625" style="121" customWidth="1"/>
    <col min="11527" max="11776" width="9.140625" style="121"/>
    <col min="11777" max="11777" width="5.140625" style="121" customWidth="1"/>
    <col min="11778" max="11778" width="18" style="121" customWidth="1"/>
    <col min="11779" max="11779" width="27" style="121" customWidth="1"/>
    <col min="11780" max="11780" width="61.42578125" style="121" customWidth="1"/>
    <col min="11781" max="11781" width="62.42578125" style="121" customWidth="1"/>
    <col min="11782" max="11782" width="58.140625" style="121" customWidth="1"/>
    <col min="11783" max="12032" width="9.140625" style="121"/>
    <col min="12033" max="12033" width="5.140625" style="121" customWidth="1"/>
    <col min="12034" max="12034" width="18" style="121" customWidth="1"/>
    <col min="12035" max="12035" width="27" style="121" customWidth="1"/>
    <col min="12036" max="12036" width="61.42578125" style="121" customWidth="1"/>
    <col min="12037" max="12037" width="62.42578125" style="121" customWidth="1"/>
    <col min="12038" max="12038" width="58.140625" style="121" customWidth="1"/>
    <col min="12039" max="12288" width="9.140625" style="121"/>
    <col min="12289" max="12289" width="5.140625" style="121" customWidth="1"/>
    <col min="12290" max="12290" width="18" style="121" customWidth="1"/>
    <col min="12291" max="12291" width="27" style="121" customWidth="1"/>
    <col min="12292" max="12292" width="61.42578125" style="121" customWidth="1"/>
    <col min="12293" max="12293" width="62.42578125" style="121" customWidth="1"/>
    <col min="12294" max="12294" width="58.140625" style="121" customWidth="1"/>
    <col min="12295" max="12544" width="9.140625" style="121"/>
    <col min="12545" max="12545" width="5.140625" style="121" customWidth="1"/>
    <col min="12546" max="12546" width="18" style="121" customWidth="1"/>
    <col min="12547" max="12547" width="27" style="121" customWidth="1"/>
    <col min="12548" max="12548" width="61.42578125" style="121" customWidth="1"/>
    <col min="12549" max="12549" width="62.42578125" style="121" customWidth="1"/>
    <col min="12550" max="12550" width="58.140625" style="121" customWidth="1"/>
    <col min="12551" max="12800" width="9.140625" style="121"/>
    <col min="12801" max="12801" width="5.140625" style="121" customWidth="1"/>
    <col min="12802" max="12802" width="18" style="121" customWidth="1"/>
    <col min="12803" max="12803" width="27" style="121" customWidth="1"/>
    <col min="12804" max="12804" width="61.42578125" style="121" customWidth="1"/>
    <col min="12805" max="12805" width="62.42578125" style="121" customWidth="1"/>
    <col min="12806" max="12806" width="58.140625" style="121" customWidth="1"/>
    <col min="12807" max="13056" width="9.140625" style="121"/>
    <col min="13057" max="13057" width="5.140625" style="121" customWidth="1"/>
    <col min="13058" max="13058" width="18" style="121" customWidth="1"/>
    <col min="13059" max="13059" width="27" style="121" customWidth="1"/>
    <col min="13060" max="13060" width="61.42578125" style="121" customWidth="1"/>
    <col min="13061" max="13061" width="62.42578125" style="121" customWidth="1"/>
    <col min="13062" max="13062" width="58.140625" style="121" customWidth="1"/>
    <col min="13063" max="13312" width="9.140625" style="121"/>
    <col min="13313" max="13313" width="5.140625" style="121" customWidth="1"/>
    <col min="13314" max="13314" width="18" style="121" customWidth="1"/>
    <col min="13315" max="13315" width="27" style="121" customWidth="1"/>
    <col min="13316" max="13316" width="61.42578125" style="121" customWidth="1"/>
    <col min="13317" max="13317" width="62.42578125" style="121" customWidth="1"/>
    <col min="13318" max="13318" width="58.140625" style="121" customWidth="1"/>
    <col min="13319" max="13568" width="9.140625" style="121"/>
    <col min="13569" max="13569" width="5.140625" style="121" customWidth="1"/>
    <col min="13570" max="13570" width="18" style="121" customWidth="1"/>
    <col min="13571" max="13571" width="27" style="121" customWidth="1"/>
    <col min="13572" max="13572" width="61.42578125" style="121" customWidth="1"/>
    <col min="13573" max="13573" width="62.42578125" style="121" customWidth="1"/>
    <col min="13574" max="13574" width="58.140625" style="121" customWidth="1"/>
    <col min="13575" max="13824" width="9.140625" style="121"/>
    <col min="13825" max="13825" width="5.140625" style="121" customWidth="1"/>
    <col min="13826" max="13826" width="18" style="121" customWidth="1"/>
    <col min="13827" max="13827" width="27" style="121" customWidth="1"/>
    <col min="13828" max="13828" width="61.42578125" style="121" customWidth="1"/>
    <col min="13829" max="13829" width="62.42578125" style="121" customWidth="1"/>
    <col min="13830" max="13830" width="58.140625" style="121" customWidth="1"/>
    <col min="13831" max="14080" width="9.140625" style="121"/>
    <col min="14081" max="14081" width="5.140625" style="121" customWidth="1"/>
    <col min="14082" max="14082" width="18" style="121" customWidth="1"/>
    <col min="14083" max="14083" width="27" style="121" customWidth="1"/>
    <col min="14084" max="14084" width="61.42578125" style="121" customWidth="1"/>
    <col min="14085" max="14085" width="62.42578125" style="121" customWidth="1"/>
    <col min="14086" max="14086" width="58.140625" style="121" customWidth="1"/>
    <col min="14087" max="14336" width="9.140625" style="121"/>
    <col min="14337" max="14337" width="5.140625" style="121" customWidth="1"/>
    <col min="14338" max="14338" width="18" style="121" customWidth="1"/>
    <col min="14339" max="14339" width="27" style="121" customWidth="1"/>
    <col min="14340" max="14340" width="61.42578125" style="121" customWidth="1"/>
    <col min="14341" max="14341" width="62.42578125" style="121" customWidth="1"/>
    <col min="14342" max="14342" width="58.140625" style="121" customWidth="1"/>
    <col min="14343" max="14592" width="9.140625" style="121"/>
    <col min="14593" max="14593" width="5.140625" style="121" customWidth="1"/>
    <col min="14594" max="14594" width="18" style="121" customWidth="1"/>
    <col min="14595" max="14595" width="27" style="121" customWidth="1"/>
    <col min="14596" max="14596" width="61.42578125" style="121" customWidth="1"/>
    <col min="14597" max="14597" width="62.42578125" style="121" customWidth="1"/>
    <col min="14598" max="14598" width="58.140625" style="121" customWidth="1"/>
    <col min="14599" max="14848" width="9.140625" style="121"/>
    <col min="14849" max="14849" width="5.140625" style="121" customWidth="1"/>
    <col min="14850" max="14850" width="18" style="121" customWidth="1"/>
    <col min="14851" max="14851" width="27" style="121" customWidth="1"/>
    <col min="14852" max="14852" width="61.42578125" style="121" customWidth="1"/>
    <col min="14853" max="14853" width="62.42578125" style="121" customWidth="1"/>
    <col min="14854" max="14854" width="58.140625" style="121" customWidth="1"/>
    <col min="14855" max="15104" width="9.140625" style="121"/>
    <col min="15105" max="15105" width="5.140625" style="121" customWidth="1"/>
    <col min="15106" max="15106" width="18" style="121" customWidth="1"/>
    <col min="15107" max="15107" width="27" style="121" customWidth="1"/>
    <col min="15108" max="15108" width="61.42578125" style="121" customWidth="1"/>
    <col min="15109" max="15109" width="62.42578125" style="121" customWidth="1"/>
    <col min="15110" max="15110" width="58.140625" style="121" customWidth="1"/>
    <col min="15111" max="15360" width="9.140625" style="121"/>
    <col min="15361" max="15361" width="5.140625" style="121" customWidth="1"/>
    <col min="15362" max="15362" width="18" style="121" customWidth="1"/>
    <col min="15363" max="15363" width="27" style="121" customWidth="1"/>
    <col min="15364" max="15364" width="61.42578125" style="121" customWidth="1"/>
    <col min="15365" max="15365" width="62.42578125" style="121" customWidth="1"/>
    <col min="15366" max="15366" width="58.140625" style="121" customWidth="1"/>
    <col min="15367" max="15616" width="9.140625" style="121"/>
    <col min="15617" max="15617" width="5.140625" style="121" customWidth="1"/>
    <col min="15618" max="15618" width="18" style="121" customWidth="1"/>
    <col min="15619" max="15619" width="27" style="121" customWidth="1"/>
    <col min="15620" max="15620" width="61.42578125" style="121" customWidth="1"/>
    <col min="15621" max="15621" width="62.42578125" style="121" customWidth="1"/>
    <col min="15622" max="15622" width="58.140625" style="121" customWidth="1"/>
    <col min="15623" max="15872" width="9.140625" style="121"/>
    <col min="15873" max="15873" width="5.140625" style="121" customWidth="1"/>
    <col min="15874" max="15874" width="18" style="121" customWidth="1"/>
    <col min="15875" max="15875" width="27" style="121" customWidth="1"/>
    <col min="15876" max="15876" width="61.42578125" style="121" customWidth="1"/>
    <col min="15877" max="15877" width="62.42578125" style="121" customWidth="1"/>
    <col min="15878" max="15878" width="58.140625" style="121" customWidth="1"/>
    <col min="15879" max="16128" width="9.140625" style="121"/>
    <col min="16129" max="16129" width="5.140625" style="121" customWidth="1"/>
    <col min="16130" max="16130" width="18" style="121" customWidth="1"/>
    <col min="16131" max="16131" width="27" style="121" customWidth="1"/>
    <col min="16132" max="16132" width="61.42578125" style="121" customWidth="1"/>
    <col min="16133" max="16133" width="62.42578125" style="121" customWidth="1"/>
    <col min="16134" max="16134" width="58.140625" style="121" customWidth="1"/>
    <col min="16135" max="16384" width="9.140625" style="121"/>
  </cols>
  <sheetData>
    <row r="1" spans="2:6" ht="15.75" x14ac:dyDescent="0.25">
      <c r="D1" s="213" t="s">
        <v>527</v>
      </c>
    </row>
    <row r="2" spans="2:6" ht="15.75" x14ac:dyDescent="0.25">
      <c r="D2" s="213" t="s">
        <v>528</v>
      </c>
    </row>
    <row r="3" spans="2:6" ht="15.75" x14ac:dyDescent="0.25">
      <c r="D3" s="213"/>
    </row>
    <row r="4" spans="2:6" ht="15" customHeight="1" x14ac:dyDescent="0.2">
      <c r="D4" s="198"/>
    </row>
    <row r="5" spans="2:6" ht="24" customHeight="1" x14ac:dyDescent="0.2">
      <c r="B5" s="356" t="s">
        <v>529</v>
      </c>
      <c r="C5" s="356"/>
      <c r="D5" s="356"/>
    </row>
    <row r="6" spans="2:6" ht="17.25" customHeight="1" x14ac:dyDescent="0.2">
      <c r="B6" s="259"/>
      <c r="C6" s="259"/>
      <c r="D6" s="259"/>
    </row>
    <row r="7" spans="2:6" ht="31.5" customHeight="1" x14ac:dyDescent="0.25">
      <c r="B7" s="357" t="s">
        <v>530</v>
      </c>
      <c r="C7" s="358"/>
      <c r="D7" s="359" t="s">
        <v>0</v>
      </c>
      <c r="E7" s="148"/>
    </row>
    <row r="8" spans="2:6" ht="56.25" customHeight="1" x14ac:dyDescent="0.2">
      <c r="B8" s="159" t="s">
        <v>461</v>
      </c>
      <c r="C8" s="159" t="s">
        <v>462</v>
      </c>
      <c r="D8" s="359"/>
      <c r="E8" s="148"/>
    </row>
    <row r="9" spans="2:6" ht="19.5" customHeight="1" x14ac:dyDescent="0.2">
      <c r="B9" s="246">
        <v>555</v>
      </c>
      <c r="C9" s="347" t="s">
        <v>531</v>
      </c>
      <c r="D9" s="360"/>
      <c r="E9" s="260"/>
    </row>
    <row r="10" spans="2:6" ht="49.5" customHeight="1" x14ac:dyDescent="0.2">
      <c r="B10" s="249">
        <v>555</v>
      </c>
      <c r="C10" s="261" t="s">
        <v>532</v>
      </c>
      <c r="D10" s="262" t="s">
        <v>533</v>
      </c>
      <c r="E10" s="263"/>
    </row>
    <row r="11" spans="2:6" ht="48.75" customHeight="1" x14ac:dyDescent="0.2">
      <c r="B11" s="249">
        <v>555</v>
      </c>
      <c r="C11" s="249" t="s">
        <v>362</v>
      </c>
      <c r="D11" s="156" t="s">
        <v>363</v>
      </c>
      <c r="E11" s="263"/>
      <c r="F11" s="264"/>
    </row>
    <row r="12" spans="2:6" ht="64.5" customHeight="1" x14ac:dyDescent="0.2">
      <c r="B12" s="249">
        <v>555</v>
      </c>
      <c r="C12" s="159" t="s">
        <v>534</v>
      </c>
      <c r="D12" s="156" t="s">
        <v>535</v>
      </c>
      <c r="E12" s="265"/>
      <c r="F12" s="264"/>
    </row>
    <row r="13" spans="2:6" ht="96" customHeight="1" x14ac:dyDescent="0.2">
      <c r="B13" s="266">
        <v>555</v>
      </c>
      <c r="C13" s="267" t="s">
        <v>536</v>
      </c>
      <c r="D13" s="156" t="s">
        <v>537</v>
      </c>
      <c r="E13" s="265"/>
      <c r="F13" s="264"/>
    </row>
    <row r="14" spans="2:6" ht="85.5" customHeight="1" x14ac:dyDescent="0.2">
      <c r="B14" s="249">
        <v>555</v>
      </c>
      <c r="C14" s="249" t="s">
        <v>370</v>
      </c>
      <c r="D14" s="156" t="s">
        <v>371</v>
      </c>
      <c r="E14" s="265"/>
      <c r="F14" s="264"/>
    </row>
    <row r="15" spans="2:6" ht="52.5" customHeight="1" x14ac:dyDescent="0.2">
      <c r="B15" s="249">
        <v>555</v>
      </c>
      <c r="C15" s="249" t="s">
        <v>366</v>
      </c>
      <c r="D15" s="156" t="s">
        <v>367</v>
      </c>
      <c r="E15" s="267"/>
      <c r="F15" s="268"/>
    </row>
    <row r="16" spans="2:6" ht="52.5" customHeight="1" x14ac:dyDescent="0.2">
      <c r="B16" s="249">
        <v>555</v>
      </c>
      <c r="C16" s="249" t="s">
        <v>374</v>
      </c>
      <c r="D16" s="156" t="s">
        <v>375</v>
      </c>
      <c r="E16" s="267"/>
      <c r="F16" s="268"/>
    </row>
    <row r="17" spans="2:6" ht="21" customHeight="1" x14ac:dyDescent="0.25">
      <c r="B17" s="249">
        <v>555</v>
      </c>
      <c r="C17" s="269" t="s">
        <v>378</v>
      </c>
      <c r="D17" s="156" t="s">
        <v>379</v>
      </c>
      <c r="E17" s="263"/>
      <c r="F17" s="264"/>
    </row>
    <row r="18" spans="2:6" ht="33" customHeight="1" x14ac:dyDescent="0.2">
      <c r="B18" s="270">
        <v>555</v>
      </c>
      <c r="C18" s="249" t="s">
        <v>384</v>
      </c>
      <c r="D18" s="156" t="s">
        <v>385</v>
      </c>
      <c r="E18" s="263"/>
      <c r="F18" s="264"/>
    </row>
    <row r="19" spans="2:6" ht="49.5" customHeight="1" x14ac:dyDescent="0.2">
      <c r="B19" s="249">
        <v>555</v>
      </c>
      <c r="C19" s="249" t="s">
        <v>388</v>
      </c>
      <c r="D19" s="156" t="s">
        <v>389</v>
      </c>
      <c r="E19" s="271"/>
      <c r="F19" s="264"/>
    </row>
    <row r="20" spans="2:6" ht="66" customHeight="1" x14ac:dyDescent="0.2">
      <c r="B20" s="249">
        <v>555</v>
      </c>
      <c r="C20" s="249" t="s">
        <v>538</v>
      </c>
      <c r="D20" s="156" t="s">
        <v>539</v>
      </c>
      <c r="E20" s="263"/>
      <c r="F20" s="264"/>
    </row>
    <row r="21" spans="2:6" ht="36" customHeight="1" x14ac:dyDescent="0.2">
      <c r="B21" s="249">
        <v>555</v>
      </c>
      <c r="C21" s="249" t="s">
        <v>392</v>
      </c>
      <c r="D21" s="156" t="s">
        <v>540</v>
      </c>
      <c r="E21" s="263"/>
      <c r="F21" s="264"/>
    </row>
    <row r="22" spans="2:6" ht="32.25" customHeight="1" x14ac:dyDescent="0.2">
      <c r="B22" s="249">
        <v>555</v>
      </c>
      <c r="C22" s="159" t="s">
        <v>541</v>
      </c>
      <c r="D22" s="156" t="s">
        <v>542</v>
      </c>
      <c r="E22" s="265"/>
      <c r="F22" s="264"/>
    </row>
    <row r="23" spans="2:6" ht="100.5" customHeight="1" x14ac:dyDescent="0.2">
      <c r="B23" s="249">
        <v>555</v>
      </c>
      <c r="C23" s="159" t="s">
        <v>543</v>
      </c>
      <c r="D23" s="156" t="s">
        <v>544</v>
      </c>
      <c r="E23" s="265"/>
      <c r="F23" s="264"/>
    </row>
    <row r="24" spans="2:6" ht="66.75" customHeight="1" x14ac:dyDescent="0.2">
      <c r="B24" s="249">
        <v>555</v>
      </c>
      <c r="C24" s="163" t="s">
        <v>545</v>
      </c>
      <c r="D24" s="156" t="s">
        <v>546</v>
      </c>
      <c r="E24" s="265"/>
      <c r="F24" s="264"/>
    </row>
    <row r="25" spans="2:6" ht="54" customHeight="1" x14ac:dyDescent="0.2">
      <c r="B25" s="249">
        <v>555</v>
      </c>
      <c r="C25" s="163" t="s">
        <v>547</v>
      </c>
      <c r="D25" s="156" t="s">
        <v>548</v>
      </c>
      <c r="E25" s="265"/>
      <c r="F25" s="264"/>
    </row>
    <row r="26" spans="2:6" ht="49.5" customHeight="1" x14ac:dyDescent="0.25">
      <c r="B26" s="249">
        <v>555</v>
      </c>
      <c r="C26" s="159" t="s">
        <v>549</v>
      </c>
      <c r="D26" s="272" t="s">
        <v>550</v>
      </c>
      <c r="E26" s="273"/>
      <c r="F26" s="274"/>
    </row>
    <row r="27" spans="2:6" x14ac:dyDescent="0.2">
      <c r="D27" s="148"/>
      <c r="E27" s="148"/>
      <c r="F27" s="148"/>
    </row>
    <row r="28" spans="2:6" x14ac:dyDescent="0.2">
      <c r="D28" s="148"/>
      <c r="E28" s="148"/>
      <c r="F28" s="148" t="s">
        <v>283</v>
      </c>
    </row>
  </sheetData>
  <mergeCells count="4">
    <mergeCell ref="B5:D5"/>
    <mergeCell ref="B7:C7"/>
    <mergeCell ref="D7:D8"/>
    <mergeCell ref="C9:D9"/>
  </mergeCells>
  <pageMargins left="0.98425196850393704" right="0.39370078740157483" top="0.78740157480314965" bottom="0.78740157480314965" header="0.51181102362204722" footer="0.51181102362204722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opLeftCell="A13" workbookViewId="0">
      <selection activeCell="C6" sqref="C6"/>
    </sheetView>
  </sheetViews>
  <sheetFormatPr defaultColWidth="9.140625" defaultRowHeight="12.75" x14ac:dyDescent="0.2"/>
  <cols>
    <col min="1" max="1" width="17.28515625" style="121" customWidth="1"/>
    <col min="2" max="2" width="27.7109375" style="121" customWidth="1"/>
    <col min="3" max="4" width="60.42578125" style="121" customWidth="1"/>
    <col min="5" max="6" width="9.140625" style="121" hidden="1" customWidth="1"/>
    <col min="7" max="7" width="7" style="121" customWidth="1"/>
    <col min="8" max="8" width="1.5703125" style="121" hidden="1" customWidth="1"/>
    <col min="9" max="11" width="9.140625" style="121" hidden="1" customWidth="1"/>
    <col min="12" max="256" width="9.140625" style="121"/>
    <col min="257" max="257" width="17.28515625" style="121" customWidth="1"/>
    <col min="258" max="258" width="27.7109375" style="121" customWidth="1"/>
    <col min="259" max="260" width="60.42578125" style="121" customWidth="1"/>
    <col min="261" max="262" width="0" style="121" hidden="1" customWidth="1"/>
    <col min="263" max="263" width="7" style="121" customWidth="1"/>
    <col min="264" max="267" width="0" style="121" hidden="1" customWidth="1"/>
    <col min="268" max="512" width="9.140625" style="121"/>
    <col min="513" max="513" width="17.28515625" style="121" customWidth="1"/>
    <col min="514" max="514" width="27.7109375" style="121" customWidth="1"/>
    <col min="515" max="516" width="60.42578125" style="121" customWidth="1"/>
    <col min="517" max="518" width="0" style="121" hidden="1" customWidth="1"/>
    <col min="519" max="519" width="7" style="121" customWidth="1"/>
    <col min="520" max="523" width="0" style="121" hidden="1" customWidth="1"/>
    <col min="524" max="768" width="9.140625" style="121"/>
    <col min="769" max="769" width="17.28515625" style="121" customWidth="1"/>
    <col min="770" max="770" width="27.7109375" style="121" customWidth="1"/>
    <col min="771" max="772" width="60.42578125" style="121" customWidth="1"/>
    <col min="773" max="774" width="0" style="121" hidden="1" customWidth="1"/>
    <col min="775" max="775" width="7" style="121" customWidth="1"/>
    <col min="776" max="779" width="0" style="121" hidden="1" customWidth="1"/>
    <col min="780" max="1024" width="9.140625" style="121"/>
    <col min="1025" max="1025" width="17.28515625" style="121" customWidth="1"/>
    <col min="1026" max="1026" width="27.7109375" style="121" customWidth="1"/>
    <col min="1027" max="1028" width="60.42578125" style="121" customWidth="1"/>
    <col min="1029" max="1030" width="0" style="121" hidden="1" customWidth="1"/>
    <col min="1031" max="1031" width="7" style="121" customWidth="1"/>
    <col min="1032" max="1035" width="0" style="121" hidden="1" customWidth="1"/>
    <col min="1036" max="1280" width="9.140625" style="121"/>
    <col min="1281" max="1281" width="17.28515625" style="121" customWidth="1"/>
    <col min="1282" max="1282" width="27.7109375" style="121" customWidth="1"/>
    <col min="1283" max="1284" width="60.42578125" style="121" customWidth="1"/>
    <col min="1285" max="1286" width="0" style="121" hidden="1" customWidth="1"/>
    <col min="1287" max="1287" width="7" style="121" customWidth="1"/>
    <col min="1288" max="1291" width="0" style="121" hidden="1" customWidth="1"/>
    <col min="1292" max="1536" width="9.140625" style="121"/>
    <col min="1537" max="1537" width="17.28515625" style="121" customWidth="1"/>
    <col min="1538" max="1538" width="27.7109375" style="121" customWidth="1"/>
    <col min="1539" max="1540" width="60.42578125" style="121" customWidth="1"/>
    <col min="1541" max="1542" width="0" style="121" hidden="1" customWidth="1"/>
    <col min="1543" max="1543" width="7" style="121" customWidth="1"/>
    <col min="1544" max="1547" width="0" style="121" hidden="1" customWidth="1"/>
    <col min="1548" max="1792" width="9.140625" style="121"/>
    <col min="1793" max="1793" width="17.28515625" style="121" customWidth="1"/>
    <col min="1794" max="1794" width="27.7109375" style="121" customWidth="1"/>
    <col min="1795" max="1796" width="60.42578125" style="121" customWidth="1"/>
    <col min="1797" max="1798" width="0" style="121" hidden="1" customWidth="1"/>
    <col min="1799" max="1799" width="7" style="121" customWidth="1"/>
    <col min="1800" max="1803" width="0" style="121" hidden="1" customWidth="1"/>
    <col min="1804" max="2048" width="9.140625" style="121"/>
    <col min="2049" max="2049" width="17.28515625" style="121" customWidth="1"/>
    <col min="2050" max="2050" width="27.7109375" style="121" customWidth="1"/>
    <col min="2051" max="2052" width="60.42578125" style="121" customWidth="1"/>
    <col min="2053" max="2054" width="0" style="121" hidden="1" customWidth="1"/>
    <col min="2055" max="2055" width="7" style="121" customWidth="1"/>
    <col min="2056" max="2059" width="0" style="121" hidden="1" customWidth="1"/>
    <col min="2060" max="2304" width="9.140625" style="121"/>
    <col min="2305" max="2305" width="17.28515625" style="121" customWidth="1"/>
    <col min="2306" max="2306" width="27.7109375" style="121" customWidth="1"/>
    <col min="2307" max="2308" width="60.42578125" style="121" customWidth="1"/>
    <col min="2309" max="2310" width="0" style="121" hidden="1" customWidth="1"/>
    <col min="2311" max="2311" width="7" style="121" customWidth="1"/>
    <col min="2312" max="2315" width="0" style="121" hidden="1" customWidth="1"/>
    <col min="2316" max="2560" width="9.140625" style="121"/>
    <col min="2561" max="2561" width="17.28515625" style="121" customWidth="1"/>
    <col min="2562" max="2562" width="27.7109375" style="121" customWidth="1"/>
    <col min="2563" max="2564" width="60.42578125" style="121" customWidth="1"/>
    <col min="2565" max="2566" width="0" style="121" hidden="1" customWidth="1"/>
    <col min="2567" max="2567" width="7" style="121" customWidth="1"/>
    <col min="2568" max="2571" width="0" style="121" hidden="1" customWidth="1"/>
    <col min="2572" max="2816" width="9.140625" style="121"/>
    <col min="2817" max="2817" width="17.28515625" style="121" customWidth="1"/>
    <col min="2818" max="2818" width="27.7109375" style="121" customWidth="1"/>
    <col min="2819" max="2820" width="60.42578125" style="121" customWidth="1"/>
    <col min="2821" max="2822" width="0" style="121" hidden="1" customWidth="1"/>
    <col min="2823" max="2823" width="7" style="121" customWidth="1"/>
    <col min="2824" max="2827" width="0" style="121" hidden="1" customWidth="1"/>
    <col min="2828" max="3072" width="9.140625" style="121"/>
    <col min="3073" max="3073" width="17.28515625" style="121" customWidth="1"/>
    <col min="3074" max="3074" width="27.7109375" style="121" customWidth="1"/>
    <col min="3075" max="3076" width="60.42578125" style="121" customWidth="1"/>
    <col min="3077" max="3078" width="0" style="121" hidden="1" customWidth="1"/>
    <col min="3079" max="3079" width="7" style="121" customWidth="1"/>
    <col min="3080" max="3083" width="0" style="121" hidden="1" customWidth="1"/>
    <col min="3084" max="3328" width="9.140625" style="121"/>
    <col min="3329" max="3329" width="17.28515625" style="121" customWidth="1"/>
    <col min="3330" max="3330" width="27.7109375" style="121" customWidth="1"/>
    <col min="3331" max="3332" width="60.42578125" style="121" customWidth="1"/>
    <col min="3333" max="3334" width="0" style="121" hidden="1" customWidth="1"/>
    <col min="3335" max="3335" width="7" style="121" customWidth="1"/>
    <col min="3336" max="3339" width="0" style="121" hidden="1" customWidth="1"/>
    <col min="3340" max="3584" width="9.140625" style="121"/>
    <col min="3585" max="3585" width="17.28515625" style="121" customWidth="1"/>
    <col min="3586" max="3586" width="27.7109375" style="121" customWidth="1"/>
    <col min="3587" max="3588" width="60.42578125" style="121" customWidth="1"/>
    <col min="3589" max="3590" width="0" style="121" hidden="1" customWidth="1"/>
    <col min="3591" max="3591" width="7" style="121" customWidth="1"/>
    <col min="3592" max="3595" width="0" style="121" hidden="1" customWidth="1"/>
    <col min="3596" max="3840" width="9.140625" style="121"/>
    <col min="3841" max="3841" width="17.28515625" style="121" customWidth="1"/>
    <col min="3842" max="3842" width="27.7109375" style="121" customWidth="1"/>
    <col min="3843" max="3844" width="60.42578125" style="121" customWidth="1"/>
    <col min="3845" max="3846" width="0" style="121" hidden="1" customWidth="1"/>
    <col min="3847" max="3847" width="7" style="121" customWidth="1"/>
    <col min="3848" max="3851" width="0" style="121" hidden="1" customWidth="1"/>
    <col min="3852" max="4096" width="9.140625" style="121"/>
    <col min="4097" max="4097" width="17.28515625" style="121" customWidth="1"/>
    <col min="4098" max="4098" width="27.7109375" style="121" customWidth="1"/>
    <col min="4099" max="4100" width="60.42578125" style="121" customWidth="1"/>
    <col min="4101" max="4102" width="0" style="121" hidden="1" customWidth="1"/>
    <col min="4103" max="4103" width="7" style="121" customWidth="1"/>
    <col min="4104" max="4107" width="0" style="121" hidden="1" customWidth="1"/>
    <col min="4108" max="4352" width="9.140625" style="121"/>
    <col min="4353" max="4353" width="17.28515625" style="121" customWidth="1"/>
    <col min="4354" max="4354" width="27.7109375" style="121" customWidth="1"/>
    <col min="4355" max="4356" width="60.42578125" style="121" customWidth="1"/>
    <col min="4357" max="4358" width="0" style="121" hidden="1" customWidth="1"/>
    <col min="4359" max="4359" width="7" style="121" customWidth="1"/>
    <col min="4360" max="4363" width="0" style="121" hidden="1" customWidth="1"/>
    <col min="4364" max="4608" width="9.140625" style="121"/>
    <col min="4609" max="4609" width="17.28515625" style="121" customWidth="1"/>
    <col min="4610" max="4610" width="27.7109375" style="121" customWidth="1"/>
    <col min="4611" max="4612" width="60.42578125" style="121" customWidth="1"/>
    <col min="4613" max="4614" width="0" style="121" hidden="1" customWidth="1"/>
    <col min="4615" max="4615" width="7" style="121" customWidth="1"/>
    <col min="4616" max="4619" width="0" style="121" hidden="1" customWidth="1"/>
    <col min="4620" max="4864" width="9.140625" style="121"/>
    <col min="4865" max="4865" width="17.28515625" style="121" customWidth="1"/>
    <col min="4866" max="4866" width="27.7109375" style="121" customWidth="1"/>
    <col min="4867" max="4868" width="60.42578125" style="121" customWidth="1"/>
    <col min="4869" max="4870" width="0" style="121" hidden="1" customWidth="1"/>
    <col min="4871" max="4871" width="7" style="121" customWidth="1"/>
    <col min="4872" max="4875" width="0" style="121" hidden="1" customWidth="1"/>
    <col min="4876" max="5120" width="9.140625" style="121"/>
    <col min="5121" max="5121" width="17.28515625" style="121" customWidth="1"/>
    <col min="5122" max="5122" width="27.7109375" style="121" customWidth="1"/>
    <col min="5123" max="5124" width="60.42578125" style="121" customWidth="1"/>
    <col min="5125" max="5126" width="0" style="121" hidden="1" customWidth="1"/>
    <col min="5127" max="5127" width="7" style="121" customWidth="1"/>
    <col min="5128" max="5131" width="0" style="121" hidden="1" customWidth="1"/>
    <col min="5132" max="5376" width="9.140625" style="121"/>
    <col min="5377" max="5377" width="17.28515625" style="121" customWidth="1"/>
    <col min="5378" max="5378" width="27.7109375" style="121" customWidth="1"/>
    <col min="5379" max="5380" width="60.42578125" style="121" customWidth="1"/>
    <col min="5381" max="5382" width="0" style="121" hidden="1" customWidth="1"/>
    <col min="5383" max="5383" width="7" style="121" customWidth="1"/>
    <col min="5384" max="5387" width="0" style="121" hidden="1" customWidth="1"/>
    <col min="5388" max="5632" width="9.140625" style="121"/>
    <col min="5633" max="5633" width="17.28515625" style="121" customWidth="1"/>
    <col min="5634" max="5634" width="27.7109375" style="121" customWidth="1"/>
    <col min="5635" max="5636" width="60.42578125" style="121" customWidth="1"/>
    <col min="5637" max="5638" width="0" style="121" hidden="1" customWidth="1"/>
    <col min="5639" max="5639" width="7" style="121" customWidth="1"/>
    <col min="5640" max="5643" width="0" style="121" hidden="1" customWidth="1"/>
    <col min="5644" max="5888" width="9.140625" style="121"/>
    <col min="5889" max="5889" width="17.28515625" style="121" customWidth="1"/>
    <col min="5890" max="5890" width="27.7109375" style="121" customWidth="1"/>
    <col min="5891" max="5892" width="60.42578125" style="121" customWidth="1"/>
    <col min="5893" max="5894" width="0" style="121" hidden="1" customWidth="1"/>
    <col min="5895" max="5895" width="7" style="121" customWidth="1"/>
    <col min="5896" max="5899" width="0" style="121" hidden="1" customWidth="1"/>
    <col min="5900" max="6144" width="9.140625" style="121"/>
    <col min="6145" max="6145" width="17.28515625" style="121" customWidth="1"/>
    <col min="6146" max="6146" width="27.7109375" style="121" customWidth="1"/>
    <col min="6147" max="6148" width="60.42578125" style="121" customWidth="1"/>
    <col min="6149" max="6150" width="0" style="121" hidden="1" customWidth="1"/>
    <col min="6151" max="6151" width="7" style="121" customWidth="1"/>
    <col min="6152" max="6155" width="0" style="121" hidden="1" customWidth="1"/>
    <col min="6156" max="6400" width="9.140625" style="121"/>
    <col min="6401" max="6401" width="17.28515625" style="121" customWidth="1"/>
    <col min="6402" max="6402" width="27.7109375" style="121" customWidth="1"/>
    <col min="6403" max="6404" width="60.42578125" style="121" customWidth="1"/>
    <col min="6405" max="6406" width="0" style="121" hidden="1" customWidth="1"/>
    <col min="6407" max="6407" width="7" style="121" customWidth="1"/>
    <col min="6408" max="6411" width="0" style="121" hidden="1" customWidth="1"/>
    <col min="6412" max="6656" width="9.140625" style="121"/>
    <col min="6657" max="6657" width="17.28515625" style="121" customWidth="1"/>
    <col min="6658" max="6658" width="27.7109375" style="121" customWidth="1"/>
    <col min="6659" max="6660" width="60.42578125" style="121" customWidth="1"/>
    <col min="6661" max="6662" width="0" style="121" hidden="1" customWidth="1"/>
    <col min="6663" max="6663" width="7" style="121" customWidth="1"/>
    <col min="6664" max="6667" width="0" style="121" hidden="1" customWidth="1"/>
    <col min="6668" max="6912" width="9.140625" style="121"/>
    <col min="6913" max="6913" width="17.28515625" style="121" customWidth="1"/>
    <col min="6914" max="6914" width="27.7109375" style="121" customWidth="1"/>
    <col min="6915" max="6916" width="60.42578125" style="121" customWidth="1"/>
    <col min="6917" max="6918" width="0" style="121" hidden="1" customWidth="1"/>
    <col min="6919" max="6919" width="7" style="121" customWidth="1"/>
    <col min="6920" max="6923" width="0" style="121" hidden="1" customWidth="1"/>
    <col min="6924" max="7168" width="9.140625" style="121"/>
    <col min="7169" max="7169" width="17.28515625" style="121" customWidth="1"/>
    <col min="7170" max="7170" width="27.7109375" style="121" customWidth="1"/>
    <col min="7171" max="7172" width="60.42578125" style="121" customWidth="1"/>
    <col min="7173" max="7174" width="0" style="121" hidden="1" customWidth="1"/>
    <col min="7175" max="7175" width="7" style="121" customWidth="1"/>
    <col min="7176" max="7179" width="0" style="121" hidden="1" customWidth="1"/>
    <col min="7180" max="7424" width="9.140625" style="121"/>
    <col min="7425" max="7425" width="17.28515625" style="121" customWidth="1"/>
    <col min="7426" max="7426" width="27.7109375" style="121" customWidth="1"/>
    <col min="7427" max="7428" width="60.42578125" style="121" customWidth="1"/>
    <col min="7429" max="7430" width="0" style="121" hidden="1" customWidth="1"/>
    <col min="7431" max="7431" width="7" style="121" customWidth="1"/>
    <col min="7432" max="7435" width="0" style="121" hidden="1" customWidth="1"/>
    <col min="7436" max="7680" width="9.140625" style="121"/>
    <col min="7681" max="7681" width="17.28515625" style="121" customWidth="1"/>
    <col min="7682" max="7682" width="27.7109375" style="121" customWidth="1"/>
    <col min="7683" max="7684" width="60.42578125" style="121" customWidth="1"/>
    <col min="7685" max="7686" width="0" style="121" hidden="1" customWidth="1"/>
    <col min="7687" max="7687" width="7" style="121" customWidth="1"/>
    <col min="7688" max="7691" width="0" style="121" hidden="1" customWidth="1"/>
    <col min="7692" max="7936" width="9.140625" style="121"/>
    <col min="7937" max="7937" width="17.28515625" style="121" customWidth="1"/>
    <col min="7938" max="7938" width="27.7109375" style="121" customWidth="1"/>
    <col min="7939" max="7940" width="60.42578125" style="121" customWidth="1"/>
    <col min="7941" max="7942" width="0" style="121" hidden="1" customWidth="1"/>
    <col min="7943" max="7943" width="7" style="121" customWidth="1"/>
    <col min="7944" max="7947" width="0" style="121" hidden="1" customWidth="1"/>
    <col min="7948" max="8192" width="9.140625" style="121"/>
    <col min="8193" max="8193" width="17.28515625" style="121" customWidth="1"/>
    <col min="8194" max="8194" width="27.7109375" style="121" customWidth="1"/>
    <col min="8195" max="8196" width="60.42578125" style="121" customWidth="1"/>
    <col min="8197" max="8198" width="0" style="121" hidden="1" customWidth="1"/>
    <col min="8199" max="8199" width="7" style="121" customWidth="1"/>
    <col min="8200" max="8203" width="0" style="121" hidden="1" customWidth="1"/>
    <col min="8204" max="8448" width="9.140625" style="121"/>
    <col min="8449" max="8449" width="17.28515625" style="121" customWidth="1"/>
    <col min="8450" max="8450" width="27.7109375" style="121" customWidth="1"/>
    <col min="8451" max="8452" width="60.42578125" style="121" customWidth="1"/>
    <col min="8453" max="8454" width="0" style="121" hidden="1" customWidth="1"/>
    <col min="8455" max="8455" width="7" style="121" customWidth="1"/>
    <col min="8456" max="8459" width="0" style="121" hidden="1" customWidth="1"/>
    <col min="8460" max="8704" width="9.140625" style="121"/>
    <col min="8705" max="8705" width="17.28515625" style="121" customWidth="1"/>
    <col min="8706" max="8706" width="27.7109375" style="121" customWidth="1"/>
    <col min="8707" max="8708" width="60.42578125" style="121" customWidth="1"/>
    <col min="8709" max="8710" width="0" style="121" hidden="1" customWidth="1"/>
    <col min="8711" max="8711" width="7" style="121" customWidth="1"/>
    <col min="8712" max="8715" width="0" style="121" hidden="1" customWidth="1"/>
    <col min="8716" max="8960" width="9.140625" style="121"/>
    <col min="8961" max="8961" width="17.28515625" style="121" customWidth="1"/>
    <col min="8962" max="8962" width="27.7109375" style="121" customWidth="1"/>
    <col min="8963" max="8964" width="60.42578125" style="121" customWidth="1"/>
    <col min="8965" max="8966" width="0" style="121" hidden="1" customWidth="1"/>
    <col min="8967" max="8967" width="7" style="121" customWidth="1"/>
    <col min="8968" max="8971" width="0" style="121" hidden="1" customWidth="1"/>
    <col min="8972" max="9216" width="9.140625" style="121"/>
    <col min="9217" max="9217" width="17.28515625" style="121" customWidth="1"/>
    <col min="9218" max="9218" width="27.7109375" style="121" customWidth="1"/>
    <col min="9219" max="9220" width="60.42578125" style="121" customWidth="1"/>
    <col min="9221" max="9222" width="0" style="121" hidden="1" customWidth="1"/>
    <col min="9223" max="9223" width="7" style="121" customWidth="1"/>
    <col min="9224" max="9227" width="0" style="121" hidden="1" customWidth="1"/>
    <col min="9228" max="9472" width="9.140625" style="121"/>
    <col min="9473" max="9473" width="17.28515625" style="121" customWidth="1"/>
    <col min="9474" max="9474" width="27.7109375" style="121" customWidth="1"/>
    <col min="9475" max="9476" width="60.42578125" style="121" customWidth="1"/>
    <col min="9477" max="9478" width="0" style="121" hidden="1" customWidth="1"/>
    <col min="9479" max="9479" width="7" style="121" customWidth="1"/>
    <col min="9480" max="9483" width="0" style="121" hidden="1" customWidth="1"/>
    <col min="9484" max="9728" width="9.140625" style="121"/>
    <col min="9729" max="9729" width="17.28515625" style="121" customWidth="1"/>
    <col min="9730" max="9730" width="27.7109375" style="121" customWidth="1"/>
    <col min="9731" max="9732" width="60.42578125" style="121" customWidth="1"/>
    <col min="9733" max="9734" width="0" style="121" hidden="1" customWidth="1"/>
    <col min="9735" max="9735" width="7" style="121" customWidth="1"/>
    <col min="9736" max="9739" width="0" style="121" hidden="1" customWidth="1"/>
    <col min="9740" max="9984" width="9.140625" style="121"/>
    <col min="9985" max="9985" width="17.28515625" style="121" customWidth="1"/>
    <col min="9986" max="9986" width="27.7109375" style="121" customWidth="1"/>
    <col min="9987" max="9988" width="60.42578125" style="121" customWidth="1"/>
    <col min="9989" max="9990" width="0" style="121" hidden="1" customWidth="1"/>
    <col min="9991" max="9991" width="7" style="121" customWidth="1"/>
    <col min="9992" max="9995" width="0" style="121" hidden="1" customWidth="1"/>
    <col min="9996" max="10240" width="9.140625" style="121"/>
    <col min="10241" max="10241" width="17.28515625" style="121" customWidth="1"/>
    <col min="10242" max="10242" width="27.7109375" style="121" customWidth="1"/>
    <col min="10243" max="10244" width="60.42578125" style="121" customWidth="1"/>
    <col min="10245" max="10246" width="0" style="121" hidden="1" customWidth="1"/>
    <col min="10247" max="10247" width="7" style="121" customWidth="1"/>
    <col min="10248" max="10251" width="0" style="121" hidden="1" customWidth="1"/>
    <col min="10252" max="10496" width="9.140625" style="121"/>
    <col min="10497" max="10497" width="17.28515625" style="121" customWidth="1"/>
    <col min="10498" max="10498" width="27.7109375" style="121" customWidth="1"/>
    <col min="10499" max="10500" width="60.42578125" style="121" customWidth="1"/>
    <col min="10501" max="10502" width="0" style="121" hidden="1" customWidth="1"/>
    <col min="10503" max="10503" width="7" style="121" customWidth="1"/>
    <col min="10504" max="10507" width="0" style="121" hidden="1" customWidth="1"/>
    <col min="10508" max="10752" width="9.140625" style="121"/>
    <col min="10753" max="10753" width="17.28515625" style="121" customWidth="1"/>
    <col min="10754" max="10754" width="27.7109375" style="121" customWidth="1"/>
    <col min="10755" max="10756" width="60.42578125" style="121" customWidth="1"/>
    <col min="10757" max="10758" width="0" style="121" hidden="1" customWidth="1"/>
    <col min="10759" max="10759" width="7" style="121" customWidth="1"/>
    <col min="10760" max="10763" width="0" style="121" hidden="1" customWidth="1"/>
    <col min="10764" max="11008" width="9.140625" style="121"/>
    <col min="11009" max="11009" width="17.28515625" style="121" customWidth="1"/>
    <col min="11010" max="11010" width="27.7109375" style="121" customWidth="1"/>
    <col min="11011" max="11012" width="60.42578125" style="121" customWidth="1"/>
    <col min="11013" max="11014" width="0" style="121" hidden="1" customWidth="1"/>
    <col min="11015" max="11015" width="7" style="121" customWidth="1"/>
    <col min="11016" max="11019" width="0" style="121" hidden="1" customWidth="1"/>
    <col min="11020" max="11264" width="9.140625" style="121"/>
    <col min="11265" max="11265" width="17.28515625" style="121" customWidth="1"/>
    <col min="11266" max="11266" width="27.7109375" style="121" customWidth="1"/>
    <col min="11267" max="11268" width="60.42578125" style="121" customWidth="1"/>
    <col min="11269" max="11270" width="0" style="121" hidden="1" customWidth="1"/>
    <col min="11271" max="11271" width="7" style="121" customWidth="1"/>
    <col min="11272" max="11275" width="0" style="121" hidden="1" customWidth="1"/>
    <col min="11276" max="11520" width="9.140625" style="121"/>
    <col min="11521" max="11521" width="17.28515625" style="121" customWidth="1"/>
    <col min="11522" max="11522" width="27.7109375" style="121" customWidth="1"/>
    <col min="11523" max="11524" width="60.42578125" style="121" customWidth="1"/>
    <col min="11525" max="11526" width="0" style="121" hidden="1" customWidth="1"/>
    <col min="11527" max="11527" width="7" style="121" customWidth="1"/>
    <col min="11528" max="11531" width="0" style="121" hidden="1" customWidth="1"/>
    <col min="11532" max="11776" width="9.140625" style="121"/>
    <col min="11777" max="11777" width="17.28515625" style="121" customWidth="1"/>
    <col min="11778" max="11778" width="27.7109375" style="121" customWidth="1"/>
    <col min="11779" max="11780" width="60.42578125" style="121" customWidth="1"/>
    <col min="11781" max="11782" width="0" style="121" hidden="1" customWidth="1"/>
    <col min="11783" max="11783" width="7" style="121" customWidth="1"/>
    <col min="11784" max="11787" width="0" style="121" hidden="1" customWidth="1"/>
    <col min="11788" max="12032" width="9.140625" style="121"/>
    <col min="12033" max="12033" width="17.28515625" style="121" customWidth="1"/>
    <col min="12034" max="12034" width="27.7109375" style="121" customWidth="1"/>
    <col min="12035" max="12036" width="60.42578125" style="121" customWidth="1"/>
    <col min="12037" max="12038" width="0" style="121" hidden="1" customWidth="1"/>
    <col min="12039" max="12039" width="7" style="121" customWidth="1"/>
    <col min="12040" max="12043" width="0" style="121" hidden="1" customWidth="1"/>
    <col min="12044" max="12288" width="9.140625" style="121"/>
    <col min="12289" max="12289" width="17.28515625" style="121" customWidth="1"/>
    <col min="12290" max="12290" width="27.7109375" style="121" customWidth="1"/>
    <col min="12291" max="12292" width="60.42578125" style="121" customWidth="1"/>
    <col min="12293" max="12294" width="0" style="121" hidden="1" customWidth="1"/>
    <col min="12295" max="12295" width="7" style="121" customWidth="1"/>
    <col min="12296" max="12299" width="0" style="121" hidden="1" customWidth="1"/>
    <col min="12300" max="12544" width="9.140625" style="121"/>
    <col min="12545" max="12545" width="17.28515625" style="121" customWidth="1"/>
    <col min="12546" max="12546" width="27.7109375" style="121" customWidth="1"/>
    <col min="12547" max="12548" width="60.42578125" style="121" customWidth="1"/>
    <col min="12549" max="12550" width="0" style="121" hidden="1" customWidth="1"/>
    <col min="12551" max="12551" width="7" style="121" customWidth="1"/>
    <col min="12552" max="12555" width="0" style="121" hidden="1" customWidth="1"/>
    <col min="12556" max="12800" width="9.140625" style="121"/>
    <col min="12801" max="12801" width="17.28515625" style="121" customWidth="1"/>
    <col min="12802" max="12802" width="27.7109375" style="121" customWidth="1"/>
    <col min="12803" max="12804" width="60.42578125" style="121" customWidth="1"/>
    <col min="12805" max="12806" width="0" style="121" hidden="1" customWidth="1"/>
    <col min="12807" max="12807" width="7" style="121" customWidth="1"/>
    <col min="12808" max="12811" width="0" style="121" hidden="1" customWidth="1"/>
    <col min="12812" max="13056" width="9.140625" style="121"/>
    <col min="13057" max="13057" width="17.28515625" style="121" customWidth="1"/>
    <col min="13058" max="13058" width="27.7109375" style="121" customWidth="1"/>
    <col min="13059" max="13060" width="60.42578125" style="121" customWidth="1"/>
    <col min="13061" max="13062" width="0" style="121" hidden="1" customWidth="1"/>
    <col min="13063" max="13063" width="7" style="121" customWidth="1"/>
    <col min="13064" max="13067" width="0" style="121" hidden="1" customWidth="1"/>
    <col min="13068" max="13312" width="9.140625" style="121"/>
    <col min="13313" max="13313" width="17.28515625" style="121" customWidth="1"/>
    <col min="13314" max="13314" width="27.7109375" style="121" customWidth="1"/>
    <col min="13315" max="13316" width="60.42578125" style="121" customWidth="1"/>
    <col min="13317" max="13318" width="0" style="121" hidden="1" customWidth="1"/>
    <col min="13319" max="13319" width="7" style="121" customWidth="1"/>
    <col min="13320" max="13323" width="0" style="121" hidden="1" customWidth="1"/>
    <col min="13324" max="13568" width="9.140625" style="121"/>
    <col min="13569" max="13569" width="17.28515625" style="121" customWidth="1"/>
    <col min="13570" max="13570" width="27.7109375" style="121" customWidth="1"/>
    <col min="13571" max="13572" width="60.42578125" style="121" customWidth="1"/>
    <col min="13573" max="13574" width="0" style="121" hidden="1" customWidth="1"/>
    <col min="13575" max="13575" width="7" style="121" customWidth="1"/>
    <col min="13576" max="13579" width="0" style="121" hidden="1" customWidth="1"/>
    <col min="13580" max="13824" width="9.140625" style="121"/>
    <col min="13825" max="13825" width="17.28515625" style="121" customWidth="1"/>
    <col min="13826" max="13826" width="27.7109375" style="121" customWidth="1"/>
    <col min="13827" max="13828" width="60.42578125" style="121" customWidth="1"/>
    <col min="13829" max="13830" width="0" style="121" hidden="1" customWidth="1"/>
    <col min="13831" max="13831" width="7" style="121" customWidth="1"/>
    <col min="13832" max="13835" width="0" style="121" hidden="1" customWidth="1"/>
    <col min="13836" max="14080" width="9.140625" style="121"/>
    <col min="14081" max="14081" width="17.28515625" style="121" customWidth="1"/>
    <col min="14082" max="14082" width="27.7109375" style="121" customWidth="1"/>
    <col min="14083" max="14084" width="60.42578125" style="121" customWidth="1"/>
    <col min="14085" max="14086" width="0" style="121" hidden="1" customWidth="1"/>
    <col min="14087" max="14087" width="7" style="121" customWidth="1"/>
    <col min="14088" max="14091" width="0" style="121" hidden="1" customWidth="1"/>
    <col min="14092" max="14336" width="9.140625" style="121"/>
    <col min="14337" max="14337" width="17.28515625" style="121" customWidth="1"/>
    <col min="14338" max="14338" width="27.7109375" style="121" customWidth="1"/>
    <col min="14339" max="14340" width="60.42578125" style="121" customWidth="1"/>
    <col min="14341" max="14342" width="0" style="121" hidden="1" customWidth="1"/>
    <col min="14343" max="14343" width="7" style="121" customWidth="1"/>
    <col min="14344" max="14347" width="0" style="121" hidden="1" customWidth="1"/>
    <col min="14348" max="14592" width="9.140625" style="121"/>
    <col min="14593" max="14593" width="17.28515625" style="121" customWidth="1"/>
    <col min="14594" max="14594" width="27.7109375" style="121" customWidth="1"/>
    <col min="14595" max="14596" width="60.42578125" style="121" customWidth="1"/>
    <col min="14597" max="14598" width="0" style="121" hidden="1" customWidth="1"/>
    <col min="14599" max="14599" width="7" style="121" customWidth="1"/>
    <col min="14600" max="14603" width="0" style="121" hidden="1" customWidth="1"/>
    <col min="14604" max="14848" width="9.140625" style="121"/>
    <col min="14849" max="14849" width="17.28515625" style="121" customWidth="1"/>
    <col min="14850" max="14850" width="27.7109375" style="121" customWidth="1"/>
    <col min="14851" max="14852" width="60.42578125" style="121" customWidth="1"/>
    <col min="14853" max="14854" width="0" style="121" hidden="1" customWidth="1"/>
    <col min="14855" max="14855" width="7" style="121" customWidth="1"/>
    <col min="14856" max="14859" width="0" style="121" hidden="1" customWidth="1"/>
    <col min="14860" max="15104" width="9.140625" style="121"/>
    <col min="15105" max="15105" width="17.28515625" style="121" customWidth="1"/>
    <col min="15106" max="15106" width="27.7109375" style="121" customWidth="1"/>
    <col min="15107" max="15108" width="60.42578125" style="121" customWidth="1"/>
    <col min="15109" max="15110" width="0" style="121" hidden="1" customWidth="1"/>
    <col min="15111" max="15111" width="7" style="121" customWidth="1"/>
    <col min="15112" max="15115" width="0" style="121" hidden="1" customWidth="1"/>
    <col min="15116" max="15360" width="9.140625" style="121"/>
    <col min="15361" max="15361" width="17.28515625" style="121" customWidth="1"/>
    <col min="15362" max="15362" width="27.7109375" style="121" customWidth="1"/>
    <col min="15363" max="15364" width="60.42578125" style="121" customWidth="1"/>
    <col min="15365" max="15366" width="0" style="121" hidden="1" customWidth="1"/>
    <col min="15367" max="15367" width="7" style="121" customWidth="1"/>
    <col min="15368" max="15371" width="0" style="121" hidden="1" customWidth="1"/>
    <col min="15372" max="15616" width="9.140625" style="121"/>
    <col min="15617" max="15617" width="17.28515625" style="121" customWidth="1"/>
    <col min="15618" max="15618" width="27.7109375" style="121" customWidth="1"/>
    <col min="15619" max="15620" width="60.42578125" style="121" customWidth="1"/>
    <col min="15621" max="15622" width="0" style="121" hidden="1" customWidth="1"/>
    <col min="15623" max="15623" width="7" style="121" customWidth="1"/>
    <col min="15624" max="15627" width="0" style="121" hidden="1" customWidth="1"/>
    <col min="15628" max="15872" width="9.140625" style="121"/>
    <col min="15873" max="15873" width="17.28515625" style="121" customWidth="1"/>
    <col min="15874" max="15874" width="27.7109375" style="121" customWidth="1"/>
    <col min="15875" max="15876" width="60.42578125" style="121" customWidth="1"/>
    <col min="15877" max="15878" width="0" style="121" hidden="1" customWidth="1"/>
    <col min="15879" max="15879" width="7" style="121" customWidth="1"/>
    <col min="15880" max="15883" width="0" style="121" hidden="1" customWidth="1"/>
    <col min="15884" max="16128" width="9.140625" style="121"/>
    <col min="16129" max="16129" width="17.28515625" style="121" customWidth="1"/>
    <col min="16130" max="16130" width="27.7109375" style="121" customWidth="1"/>
    <col min="16131" max="16132" width="60.42578125" style="121" customWidth="1"/>
    <col min="16133" max="16134" width="0" style="121" hidden="1" customWidth="1"/>
    <col min="16135" max="16135" width="7" style="121" customWidth="1"/>
    <col min="16136" max="16139" width="0" style="121" hidden="1" customWidth="1"/>
    <col min="16140" max="16384" width="9.140625" style="121"/>
  </cols>
  <sheetData>
    <row r="2" spans="1:4" ht="15.75" x14ac:dyDescent="0.25">
      <c r="B2" s="213"/>
      <c r="C2" s="213" t="s">
        <v>551</v>
      </c>
      <c r="D2" s="121" t="s">
        <v>283</v>
      </c>
    </row>
    <row r="3" spans="1:4" ht="15.75" x14ac:dyDescent="0.25">
      <c r="B3" s="213"/>
      <c r="C3" s="213" t="s">
        <v>419</v>
      </c>
    </row>
    <row r="4" spans="1:4" ht="15.75" x14ac:dyDescent="0.25">
      <c r="B4" s="213"/>
      <c r="C4" s="213" t="s">
        <v>418</v>
      </c>
    </row>
    <row r="5" spans="1:4" ht="15.75" x14ac:dyDescent="0.25">
      <c r="B5" s="213"/>
      <c r="C5" s="213" t="s">
        <v>417</v>
      </c>
    </row>
    <row r="6" spans="1:4" ht="15.75" x14ac:dyDescent="0.25">
      <c r="A6" s="275"/>
      <c r="B6" s="275"/>
      <c r="C6" s="220" t="s">
        <v>596</v>
      </c>
    </row>
    <row r="7" spans="1:4" ht="15.75" x14ac:dyDescent="0.25">
      <c r="A7" s="275"/>
      <c r="B7" s="275"/>
      <c r="C7" s="220"/>
    </row>
    <row r="8" spans="1:4" ht="15.75" x14ac:dyDescent="0.25">
      <c r="A8" s="275"/>
      <c r="B8" s="275"/>
      <c r="C8" s="220"/>
    </row>
    <row r="9" spans="1:4" ht="35.25" customHeight="1" x14ac:dyDescent="0.2">
      <c r="A9" s="362" t="s">
        <v>552</v>
      </c>
      <c r="B9" s="362"/>
      <c r="C9" s="362"/>
    </row>
    <row r="10" spans="1:4" ht="16.5" customHeight="1" x14ac:dyDescent="0.2"/>
    <row r="11" spans="1:4" ht="15.75" x14ac:dyDescent="0.2">
      <c r="A11" s="363" t="s">
        <v>284</v>
      </c>
      <c r="B11" s="363"/>
      <c r="C11" s="364" t="s">
        <v>0</v>
      </c>
    </row>
    <row r="12" spans="1:4" ht="78" customHeight="1" x14ac:dyDescent="0.2">
      <c r="A12" s="363" t="s">
        <v>553</v>
      </c>
      <c r="B12" s="364" t="s">
        <v>554</v>
      </c>
      <c r="C12" s="364"/>
    </row>
    <row r="13" spans="1:4" ht="27.75" customHeight="1" x14ac:dyDescent="0.2">
      <c r="A13" s="363"/>
      <c r="B13" s="364"/>
      <c r="C13" s="364"/>
    </row>
    <row r="14" spans="1:4" ht="39.75" customHeight="1" x14ac:dyDescent="0.2">
      <c r="A14" s="276">
        <v>555</v>
      </c>
      <c r="B14" s="277" t="s">
        <v>7</v>
      </c>
      <c r="C14" s="278" t="s">
        <v>555</v>
      </c>
    </row>
    <row r="15" spans="1:4" ht="31.5" x14ac:dyDescent="0.2">
      <c r="A15" s="276">
        <v>555</v>
      </c>
      <c r="B15" s="248" t="s">
        <v>556</v>
      </c>
      <c r="C15" s="279" t="s">
        <v>557</v>
      </c>
    </row>
    <row r="16" spans="1:4" ht="28.5" customHeight="1" x14ac:dyDescent="0.25">
      <c r="A16" s="276">
        <v>555</v>
      </c>
      <c r="B16" s="269" t="s">
        <v>121</v>
      </c>
      <c r="C16" s="135" t="s">
        <v>558</v>
      </c>
    </row>
    <row r="17" spans="1:4" ht="24" customHeight="1" x14ac:dyDescent="0.25">
      <c r="A17" s="276">
        <v>555</v>
      </c>
      <c r="B17" s="269" t="s">
        <v>123</v>
      </c>
      <c r="C17" s="135" t="s">
        <v>559</v>
      </c>
    </row>
    <row r="18" spans="1:4" ht="22.5" customHeight="1" x14ac:dyDescent="0.25">
      <c r="A18" s="276">
        <v>555</v>
      </c>
      <c r="B18" s="269" t="s">
        <v>125</v>
      </c>
      <c r="C18" s="135" t="s">
        <v>560</v>
      </c>
    </row>
    <row r="19" spans="1:4" ht="15.75" x14ac:dyDescent="0.25">
      <c r="A19" s="280" t="s">
        <v>268</v>
      </c>
      <c r="B19" s="269" t="s">
        <v>127</v>
      </c>
      <c r="C19" s="135" t="s">
        <v>561</v>
      </c>
    </row>
    <row r="20" spans="1:4" ht="33" customHeight="1" x14ac:dyDescent="0.25">
      <c r="A20" s="280" t="s">
        <v>268</v>
      </c>
      <c r="B20" s="269" t="s">
        <v>562</v>
      </c>
      <c r="C20" s="281" t="s">
        <v>563</v>
      </c>
    </row>
    <row r="21" spans="1:4" ht="20.25" customHeight="1" x14ac:dyDescent="0.25">
      <c r="A21" s="276">
        <v>555</v>
      </c>
      <c r="B21" s="269" t="s">
        <v>131</v>
      </c>
      <c r="C21" s="135" t="s">
        <v>564</v>
      </c>
    </row>
    <row r="22" spans="1:4" ht="15.75" x14ac:dyDescent="0.25">
      <c r="A22" s="276">
        <v>555</v>
      </c>
      <c r="B22" s="269" t="s">
        <v>133</v>
      </c>
      <c r="C22" s="135" t="s">
        <v>565</v>
      </c>
      <c r="D22" s="282"/>
    </row>
    <row r="23" spans="1:4" ht="18.75" customHeight="1" x14ac:dyDescent="0.25">
      <c r="A23" s="280" t="s">
        <v>268</v>
      </c>
      <c r="B23" s="269" t="s">
        <v>566</v>
      </c>
      <c r="C23" s="283" t="s">
        <v>567</v>
      </c>
      <c r="D23" s="282"/>
    </row>
    <row r="24" spans="1:4" ht="30.75" customHeight="1" x14ac:dyDescent="0.25">
      <c r="A24" s="280" t="s">
        <v>268</v>
      </c>
      <c r="B24" s="269" t="s">
        <v>568</v>
      </c>
      <c r="C24" s="135" t="s">
        <v>569</v>
      </c>
    </row>
    <row r="25" spans="1:4" ht="15.75" x14ac:dyDescent="0.25">
      <c r="A25" s="221"/>
      <c r="B25" s="284" t="s">
        <v>283</v>
      </c>
      <c r="C25" s="285"/>
    </row>
    <row r="26" spans="1:4" ht="15" customHeight="1" x14ac:dyDescent="0.2"/>
    <row r="27" spans="1:4" ht="21" customHeight="1" x14ac:dyDescent="0.2">
      <c r="A27" s="361" t="s">
        <v>570</v>
      </c>
      <c r="B27" s="361"/>
      <c r="C27" s="361"/>
    </row>
  </sheetData>
  <mergeCells count="6">
    <mergeCell ref="A27:C27"/>
    <mergeCell ref="A9:C9"/>
    <mergeCell ref="A11:B11"/>
    <mergeCell ref="C11:C13"/>
    <mergeCell ref="A12:A13"/>
    <mergeCell ref="B12:B13"/>
  </mergeCells>
  <pageMargins left="0.94488188976377963" right="0.47244094488188981" top="0.82677165354330717" bottom="0.78740157480314965" header="0" footer="0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topLeftCell="A52" zoomScaleSheetLayoutView="100" workbookViewId="0">
      <selection activeCell="B56" sqref="B56"/>
    </sheetView>
  </sheetViews>
  <sheetFormatPr defaultColWidth="9.140625" defaultRowHeight="12.75" x14ac:dyDescent="0.2"/>
  <cols>
    <col min="1" max="1" width="24.140625" style="121" customWidth="1"/>
    <col min="2" max="2" width="63" style="121" customWidth="1"/>
    <col min="3" max="3" width="14" style="121" customWidth="1"/>
    <col min="4" max="4" width="12.5703125" style="121" customWidth="1"/>
    <col min="5" max="5" width="11.5703125" style="121" customWidth="1"/>
    <col min="6" max="6" width="13.28515625" style="121" customWidth="1"/>
    <col min="7" max="7" width="12.28515625" style="121" customWidth="1"/>
    <col min="8" max="258" width="9.140625" style="121"/>
    <col min="259" max="259" width="24.140625" style="121" customWidth="1"/>
    <col min="260" max="260" width="70.7109375" style="121" customWidth="1"/>
    <col min="261" max="261" width="14.140625" style="121" customWidth="1"/>
    <col min="262" max="262" width="13.28515625" style="121" customWidth="1"/>
    <col min="263" max="263" width="12.28515625" style="121" customWidth="1"/>
    <col min="264" max="514" width="9.140625" style="121"/>
    <col min="515" max="515" width="24.140625" style="121" customWidth="1"/>
    <col min="516" max="516" width="70.7109375" style="121" customWidth="1"/>
    <col min="517" max="517" width="14.140625" style="121" customWidth="1"/>
    <col min="518" max="518" width="13.28515625" style="121" customWidth="1"/>
    <col min="519" max="519" width="12.28515625" style="121" customWidth="1"/>
    <col min="520" max="770" width="9.140625" style="121"/>
    <col min="771" max="771" width="24.140625" style="121" customWidth="1"/>
    <col min="772" max="772" width="70.7109375" style="121" customWidth="1"/>
    <col min="773" max="773" width="14.140625" style="121" customWidth="1"/>
    <col min="774" max="774" width="13.28515625" style="121" customWidth="1"/>
    <col min="775" max="775" width="12.28515625" style="121" customWidth="1"/>
    <col min="776" max="1026" width="9.140625" style="121"/>
    <col min="1027" max="1027" width="24.140625" style="121" customWidth="1"/>
    <col min="1028" max="1028" width="70.7109375" style="121" customWidth="1"/>
    <col min="1029" max="1029" width="14.140625" style="121" customWidth="1"/>
    <col min="1030" max="1030" width="13.28515625" style="121" customWidth="1"/>
    <col min="1031" max="1031" width="12.28515625" style="121" customWidth="1"/>
    <col min="1032" max="1282" width="9.140625" style="121"/>
    <col min="1283" max="1283" width="24.140625" style="121" customWidth="1"/>
    <col min="1284" max="1284" width="70.7109375" style="121" customWidth="1"/>
    <col min="1285" max="1285" width="14.140625" style="121" customWidth="1"/>
    <col min="1286" max="1286" width="13.28515625" style="121" customWidth="1"/>
    <col min="1287" max="1287" width="12.28515625" style="121" customWidth="1"/>
    <col min="1288" max="1538" width="9.140625" style="121"/>
    <col min="1539" max="1539" width="24.140625" style="121" customWidth="1"/>
    <col min="1540" max="1540" width="70.7109375" style="121" customWidth="1"/>
    <col min="1541" max="1541" width="14.140625" style="121" customWidth="1"/>
    <col min="1542" max="1542" width="13.28515625" style="121" customWidth="1"/>
    <col min="1543" max="1543" width="12.28515625" style="121" customWidth="1"/>
    <col min="1544" max="1794" width="9.140625" style="121"/>
    <col min="1795" max="1795" width="24.140625" style="121" customWidth="1"/>
    <col min="1796" max="1796" width="70.7109375" style="121" customWidth="1"/>
    <col min="1797" max="1797" width="14.140625" style="121" customWidth="1"/>
    <col min="1798" max="1798" width="13.28515625" style="121" customWidth="1"/>
    <col min="1799" max="1799" width="12.28515625" style="121" customWidth="1"/>
    <col min="1800" max="2050" width="9.140625" style="121"/>
    <col min="2051" max="2051" width="24.140625" style="121" customWidth="1"/>
    <col min="2052" max="2052" width="70.7109375" style="121" customWidth="1"/>
    <col min="2053" max="2053" width="14.140625" style="121" customWidth="1"/>
    <col min="2054" max="2054" width="13.28515625" style="121" customWidth="1"/>
    <col min="2055" max="2055" width="12.28515625" style="121" customWidth="1"/>
    <col min="2056" max="2306" width="9.140625" style="121"/>
    <col min="2307" max="2307" width="24.140625" style="121" customWidth="1"/>
    <col min="2308" max="2308" width="70.7109375" style="121" customWidth="1"/>
    <col min="2309" max="2309" width="14.140625" style="121" customWidth="1"/>
    <col min="2310" max="2310" width="13.28515625" style="121" customWidth="1"/>
    <col min="2311" max="2311" width="12.28515625" style="121" customWidth="1"/>
    <col min="2312" max="2562" width="9.140625" style="121"/>
    <col min="2563" max="2563" width="24.140625" style="121" customWidth="1"/>
    <col min="2564" max="2564" width="70.7109375" style="121" customWidth="1"/>
    <col min="2565" max="2565" width="14.140625" style="121" customWidth="1"/>
    <col min="2566" max="2566" width="13.28515625" style="121" customWidth="1"/>
    <col min="2567" max="2567" width="12.28515625" style="121" customWidth="1"/>
    <col min="2568" max="2818" width="9.140625" style="121"/>
    <col min="2819" max="2819" width="24.140625" style="121" customWidth="1"/>
    <col min="2820" max="2820" width="70.7109375" style="121" customWidth="1"/>
    <col min="2821" max="2821" width="14.140625" style="121" customWidth="1"/>
    <col min="2822" max="2822" width="13.28515625" style="121" customWidth="1"/>
    <col min="2823" max="2823" width="12.28515625" style="121" customWidth="1"/>
    <col min="2824" max="3074" width="9.140625" style="121"/>
    <col min="3075" max="3075" width="24.140625" style="121" customWidth="1"/>
    <col min="3076" max="3076" width="70.7109375" style="121" customWidth="1"/>
    <col min="3077" max="3077" width="14.140625" style="121" customWidth="1"/>
    <col min="3078" max="3078" width="13.28515625" style="121" customWidth="1"/>
    <col min="3079" max="3079" width="12.28515625" style="121" customWidth="1"/>
    <col min="3080" max="3330" width="9.140625" style="121"/>
    <col min="3331" max="3331" width="24.140625" style="121" customWidth="1"/>
    <col min="3332" max="3332" width="70.7109375" style="121" customWidth="1"/>
    <col min="3333" max="3333" width="14.140625" style="121" customWidth="1"/>
    <col min="3334" max="3334" width="13.28515625" style="121" customWidth="1"/>
    <col min="3335" max="3335" width="12.28515625" style="121" customWidth="1"/>
    <col min="3336" max="3586" width="9.140625" style="121"/>
    <col min="3587" max="3587" width="24.140625" style="121" customWidth="1"/>
    <col min="3588" max="3588" width="70.7109375" style="121" customWidth="1"/>
    <col min="3589" max="3589" width="14.140625" style="121" customWidth="1"/>
    <col min="3590" max="3590" width="13.28515625" style="121" customWidth="1"/>
    <col min="3591" max="3591" width="12.28515625" style="121" customWidth="1"/>
    <col min="3592" max="3842" width="9.140625" style="121"/>
    <col min="3843" max="3843" width="24.140625" style="121" customWidth="1"/>
    <col min="3844" max="3844" width="70.7109375" style="121" customWidth="1"/>
    <col min="3845" max="3845" width="14.140625" style="121" customWidth="1"/>
    <col min="3846" max="3846" width="13.28515625" style="121" customWidth="1"/>
    <col min="3847" max="3847" width="12.28515625" style="121" customWidth="1"/>
    <col min="3848" max="4098" width="9.140625" style="121"/>
    <col min="4099" max="4099" width="24.140625" style="121" customWidth="1"/>
    <col min="4100" max="4100" width="70.7109375" style="121" customWidth="1"/>
    <col min="4101" max="4101" width="14.140625" style="121" customWidth="1"/>
    <col min="4102" max="4102" width="13.28515625" style="121" customWidth="1"/>
    <col min="4103" max="4103" width="12.28515625" style="121" customWidth="1"/>
    <col min="4104" max="4354" width="9.140625" style="121"/>
    <col min="4355" max="4355" width="24.140625" style="121" customWidth="1"/>
    <col min="4356" max="4356" width="70.7109375" style="121" customWidth="1"/>
    <col min="4357" max="4357" width="14.140625" style="121" customWidth="1"/>
    <col min="4358" max="4358" width="13.28515625" style="121" customWidth="1"/>
    <col min="4359" max="4359" width="12.28515625" style="121" customWidth="1"/>
    <col min="4360" max="4610" width="9.140625" style="121"/>
    <col min="4611" max="4611" width="24.140625" style="121" customWidth="1"/>
    <col min="4612" max="4612" width="70.7109375" style="121" customWidth="1"/>
    <col min="4613" max="4613" width="14.140625" style="121" customWidth="1"/>
    <col min="4614" max="4614" width="13.28515625" style="121" customWidth="1"/>
    <col min="4615" max="4615" width="12.28515625" style="121" customWidth="1"/>
    <col min="4616" max="4866" width="9.140625" style="121"/>
    <col min="4867" max="4867" width="24.140625" style="121" customWidth="1"/>
    <col min="4868" max="4868" width="70.7109375" style="121" customWidth="1"/>
    <col min="4869" max="4869" width="14.140625" style="121" customWidth="1"/>
    <col min="4870" max="4870" width="13.28515625" style="121" customWidth="1"/>
    <col min="4871" max="4871" width="12.28515625" style="121" customWidth="1"/>
    <col min="4872" max="5122" width="9.140625" style="121"/>
    <col min="5123" max="5123" width="24.140625" style="121" customWidth="1"/>
    <col min="5124" max="5124" width="70.7109375" style="121" customWidth="1"/>
    <col min="5125" max="5125" width="14.140625" style="121" customWidth="1"/>
    <col min="5126" max="5126" width="13.28515625" style="121" customWidth="1"/>
    <col min="5127" max="5127" width="12.28515625" style="121" customWidth="1"/>
    <col min="5128" max="5378" width="9.140625" style="121"/>
    <col min="5379" max="5379" width="24.140625" style="121" customWidth="1"/>
    <col min="5380" max="5380" width="70.7109375" style="121" customWidth="1"/>
    <col min="5381" max="5381" width="14.140625" style="121" customWidth="1"/>
    <col min="5382" max="5382" width="13.28515625" style="121" customWidth="1"/>
    <col min="5383" max="5383" width="12.28515625" style="121" customWidth="1"/>
    <col min="5384" max="5634" width="9.140625" style="121"/>
    <col min="5635" max="5635" width="24.140625" style="121" customWidth="1"/>
    <col min="5636" max="5636" width="70.7109375" style="121" customWidth="1"/>
    <col min="5637" max="5637" width="14.140625" style="121" customWidth="1"/>
    <col min="5638" max="5638" width="13.28515625" style="121" customWidth="1"/>
    <col min="5639" max="5639" width="12.28515625" style="121" customWidth="1"/>
    <col min="5640" max="5890" width="9.140625" style="121"/>
    <col min="5891" max="5891" width="24.140625" style="121" customWidth="1"/>
    <col min="5892" max="5892" width="70.7109375" style="121" customWidth="1"/>
    <col min="5893" max="5893" width="14.140625" style="121" customWidth="1"/>
    <col min="5894" max="5894" width="13.28515625" style="121" customWidth="1"/>
    <col min="5895" max="5895" width="12.28515625" style="121" customWidth="1"/>
    <col min="5896" max="6146" width="9.140625" style="121"/>
    <col min="6147" max="6147" width="24.140625" style="121" customWidth="1"/>
    <col min="6148" max="6148" width="70.7109375" style="121" customWidth="1"/>
    <col min="6149" max="6149" width="14.140625" style="121" customWidth="1"/>
    <col min="6150" max="6150" width="13.28515625" style="121" customWidth="1"/>
    <col min="6151" max="6151" width="12.28515625" style="121" customWidth="1"/>
    <col min="6152" max="6402" width="9.140625" style="121"/>
    <col min="6403" max="6403" width="24.140625" style="121" customWidth="1"/>
    <col min="6404" max="6404" width="70.7109375" style="121" customWidth="1"/>
    <col min="6405" max="6405" width="14.140625" style="121" customWidth="1"/>
    <col min="6406" max="6406" width="13.28515625" style="121" customWidth="1"/>
    <col min="6407" max="6407" width="12.28515625" style="121" customWidth="1"/>
    <col min="6408" max="6658" width="9.140625" style="121"/>
    <col min="6659" max="6659" width="24.140625" style="121" customWidth="1"/>
    <col min="6660" max="6660" width="70.7109375" style="121" customWidth="1"/>
    <col min="6661" max="6661" width="14.140625" style="121" customWidth="1"/>
    <col min="6662" max="6662" width="13.28515625" style="121" customWidth="1"/>
    <col min="6663" max="6663" width="12.28515625" style="121" customWidth="1"/>
    <col min="6664" max="6914" width="9.140625" style="121"/>
    <col min="6915" max="6915" width="24.140625" style="121" customWidth="1"/>
    <col min="6916" max="6916" width="70.7109375" style="121" customWidth="1"/>
    <col min="6917" max="6917" width="14.140625" style="121" customWidth="1"/>
    <col min="6918" max="6918" width="13.28515625" style="121" customWidth="1"/>
    <col min="6919" max="6919" width="12.28515625" style="121" customWidth="1"/>
    <col min="6920" max="7170" width="9.140625" style="121"/>
    <col min="7171" max="7171" width="24.140625" style="121" customWidth="1"/>
    <col min="7172" max="7172" width="70.7109375" style="121" customWidth="1"/>
    <col min="7173" max="7173" width="14.140625" style="121" customWidth="1"/>
    <col min="7174" max="7174" width="13.28515625" style="121" customWidth="1"/>
    <col min="7175" max="7175" width="12.28515625" style="121" customWidth="1"/>
    <col min="7176" max="7426" width="9.140625" style="121"/>
    <col min="7427" max="7427" width="24.140625" style="121" customWidth="1"/>
    <col min="7428" max="7428" width="70.7109375" style="121" customWidth="1"/>
    <col min="7429" max="7429" width="14.140625" style="121" customWidth="1"/>
    <col min="7430" max="7430" width="13.28515625" style="121" customWidth="1"/>
    <col min="7431" max="7431" width="12.28515625" style="121" customWidth="1"/>
    <col min="7432" max="7682" width="9.140625" style="121"/>
    <col min="7683" max="7683" width="24.140625" style="121" customWidth="1"/>
    <col min="7684" max="7684" width="70.7109375" style="121" customWidth="1"/>
    <col min="7685" max="7685" width="14.140625" style="121" customWidth="1"/>
    <col min="7686" max="7686" width="13.28515625" style="121" customWidth="1"/>
    <col min="7687" max="7687" width="12.28515625" style="121" customWidth="1"/>
    <col min="7688" max="7938" width="9.140625" style="121"/>
    <col min="7939" max="7939" width="24.140625" style="121" customWidth="1"/>
    <col min="7940" max="7940" width="70.7109375" style="121" customWidth="1"/>
    <col min="7941" max="7941" width="14.140625" style="121" customWidth="1"/>
    <col min="7942" max="7942" width="13.28515625" style="121" customWidth="1"/>
    <col min="7943" max="7943" width="12.28515625" style="121" customWidth="1"/>
    <col min="7944" max="8194" width="9.140625" style="121"/>
    <col min="8195" max="8195" width="24.140625" style="121" customWidth="1"/>
    <col min="8196" max="8196" width="70.7109375" style="121" customWidth="1"/>
    <col min="8197" max="8197" width="14.140625" style="121" customWidth="1"/>
    <col min="8198" max="8198" width="13.28515625" style="121" customWidth="1"/>
    <col min="8199" max="8199" width="12.28515625" style="121" customWidth="1"/>
    <col min="8200" max="8450" width="9.140625" style="121"/>
    <col min="8451" max="8451" width="24.140625" style="121" customWidth="1"/>
    <col min="8452" max="8452" width="70.7109375" style="121" customWidth="1"/>
    <col min="8453" max="8453" width="14.140625" style="121" customWidth="1"/>
    <col min="8454" max="8454" width="13.28515625" style="121" customWidth="1"/>
    <col min="8455" max="8455" width="12.28515625" style="121" customWidth="1"/>
    <col min="8456" max="8706" width="9.140625" style="121"/>
    <col min="8707" max="8707" width="24.140625" style="121" customWidth="1"/>
    <col min="8708" max="8708" width="70.7109375" style="121" customWidth="1"/>
    <col min="8709" max="8709" width="14.140625" style="121" customWidth="1"/>
    <col min="8710" max="8710" width="13.28515625" style="121" customWidth="1"/>
    <col min="8711" max="8711" width="12.28515625" style="121" customWidth="1"/>
    <col min="8712" max="8962" width="9.140625" style="121"/>
    <col min="8963" max="8963" width="24.140625" style="121" customWidth="1"/>
    <col min="8964" max="8964" width="70.7109375" style="121" customWidth="1"/>
    <col min="8965" max="8965" width="14.140625" style="121" customWidth="1"/>
    <col min="8966" max="8966" width="13.28515625" style="121" customWidth="1"/>
    <col min="8967" max="8967" width="12.28515625" style="121" customWidth="1"/>
    <col min="8968" max="9218" width="9.140625" style="121"/>
    <col min="9219" max="9219" width="24.140625" style="121" customWidth="1"/>
    <col min="9220" max="9220" width="70.7109375" style="121" customWidth="1"/>
    <col min="9221" max="9221" width="14.140625" style="121" customWidth="1"/>
    <col min="9222" max="9222" width="13.28515625" style="121" customWidth="1"/>
    <col min="9223" max="9223" width="12.28515625" style="121" customWidth="1"/>
    <col min="9224" max="9474" width="9.140625" style="121"/>
    <col min="9475" max="9475" width="24.140625" style="121" customWidth="1"/>
    <col min="9476" max="9476" width="70.7109375" style="121" customWidth="1"/>
    <col min="9477" max="9477" width="14.140625" style="121" customWidth="1"/>
    <col min="9478" max="9478" width="13.28515625" style="121" customWidth="1"/>
    <col min="9479" max="9479" width="12.28515625" style="121" customWidth="1"/>
    <col min="9480" max="9730" width="9.140625" style="121"/>
    <col min="9731" max="9731" width="24.140625" style="121" customWidth="1"/>
    <col min="9732" max="9732" width="70.7109375" style="121" customWidth="1"/>
    <col min="9733" max="9733" width="14.140625" style="121" customWidth="1"/>
    <col min="9734" max="9734" width="13.28515625" style="121" customWidth="1"/>
    <col min="9735" max="9735" width="12.28515625" style="121" customWidth="1"/>
    <col min="9736" max="9986" width="9.140625" style="121"/>
    <col min="9987" max="9987" width="24.140625" style="121" customWidth="1"/>
    <col min="9988" max="9988" width="70.7109375" style="121" customWidth="1"/>
    <col min="9989" max="9989" width="14.140625" style="121" customWidth="1"/>
    <col min="9990" max="9990" width="13.28515625" style="121" customWidth="1"/>
    <col min="9991" max="9991" width="12.28515625" style="121" customWidth="1"/>
    <col min="9992" max="10242" width="9.140625" style="121"/>
    <col min="10243" max="10243" width="24.140625" style="121" customWidth="1"/>
    <col min="10244" max="10244" width="70.7109375" style="121" customWidth="1"/>
    <col min="10245" max="10245" width="14.140625" style="121" customWidth="1"/>
    <col min="10246" max="10246" width="13.28515625" style="121" customWidth="1"/>
    <col min="10247" max="10247" width="12.28515625" style="121" customWidth="1"/>
    <col min="10248" max="10498" width="9.140625" style="121"/>
    <col min="10499" max="10499" width="24.140625" style="121" customWidth="1"/>
    <col min="10500" max="10500" width="70.7109375" style="121" customWidth="1"/>
    <col min="10501" max="10501" width="14.140625" style="121" customWidth="1"/>
    <col min="10502" max="10502" width="13.28515625" style="121" customWidth="1"/>
    <col min="10503" max="10503" width="12.28515625" style="121" customWidth="1"/>
    <col min="10504" max="10754" width="9.140625" style="121"/>
    <col min="10755" max="10755" width="24.140625" style="121" customWidth="1"/>
    <col min="10756" max="10756" width="70.7109375" style="121" customWidth="1"/>
    <col min="10757" max="10757" width="14.140625" style="121" customWidth="1"/>
    <col min="10758" max="10758" width="13.28515625" style="121" customWidth="1"/>
    <col min="10759" max="10759" width="12.28515625" style="121" customWidth="1"/>
    <col min="10760" max="11010" width="9.140625" style="121"/>
    <col min="11011" max="11011" width="24.140625" style="121" customWidth="1"/>
    <col min="11012" max="11012" width="70.7109375" style="121" customWidth="1"/>
    <col min="11013" max="11013" width="14.140625" style="121" customWidth="1"/>
    <col min="11014" max="11014" width="13.28515625" style="121" customWidth="1"/>
    <col min="11015" max="11015" width="12.28515625" style="121" customWidth="1"/>
    <col min="11016" max="11266" width="9.140625" style="121"/>
    <col min="11267" max="11267" width="24.140625" style="121" customWidth="1"/>
    <col min="11268" max="11268" width="70.7109375" style="121" customWidth="1"/>
    <col min="11269" max="11269" width="14.140625" style="121" customWidth="1"/>
    <col min="11270" max="11270" width="13.28515625" style="121" customWidth="1"/>
    <col min="11271" max="11271" width="12.28515625" style="121" customWidth="1"/>
    <col min="11272" max="11522" width="9.140625" style="121"/>
    <col min="11523" max="11523" width="24.140625" style="121" customWidth="1"/>
    <col min="11524" max="11524" width="70.7109375" style="121" customWidth="1"/>
    <col min="11525" max="11525" width="14.140625" style="121" customWidth="1"/>
    <col min="11526" max="11526" width="13.28515625" style="121" customWidth="1"/>
    <col min="11527" max="11527" width="12.28515625" style="121" customWidth="1"/>
    <col min="11528" max="11778" width="9.140625" style="121"/>
    <col min="11779" max="11779" width="24.140625" style="121" customWidth="1"/>
    <col min="11780" max="11780" width="70.7109375" style="121" customWidth="1"/>
    <col min="11781" max="11781" width="14.140625" style="121" customWidth="1"/>
    <col min="11782" max="11782" width="13.28515625" style="121" customWidth="1"/>
    <col min="11783" max="11783" width="12.28515625" style="121" customWidth="1"/>
    <col min="11784" max="12034" width="9.140625" style="121"/>
    <col min="12035" max="12035" width="24.140625" style="121" customWidth="1"/>
    <col min="12036" max="12036" width="70.7109375" style="121" customWidth="1"/>
    <col min="12037" max="12037" width="14.140625" style="121" customWidth="1"/>
    <col min="12038" max="12038" width="13.28515625" style="121" customWidth="1"/>
    <col min="12039" max="12039" width="12.28515625" style="121" customWidth="1"/>
    <col min="12040" max="12290" width="9.140625" style="121"/>
    <col min="12291" max="12291" width="24.140625" style="121" customWidth="1"/>
    <col min="12292" max="12292" width="70.7109375" style="121" customWidth="1"/>
    <col min="12293" max="12293" width="14.140625" style="121" customWidth="1"/>
    <col min="12294" max="12294" width="13.28515625" style="121" customWidth="1"/>
    <col min="12295" max="12295" width="12.28515625" style="121" customWidth="1"/>
    <col min="12296" max="12546" width="9.140625" style="121"/>
    <col min="12547" max="12547" width="24.140625" style="121" customWidth="1"/>
    <col min="12548" max="12548" width="70.7109375" style="121" customWidth="1"/>
    <col min="12549" max="12549" width="14.140625" style="121" customWidth="1"/>
    <col min="12550" max="12550" width="13.28515625" style="121" customWidth="1"/>
    <col min="12551" max="12551" width="12.28515625" style="121" customWidth="1"/>
    <col min="12552" max="12802" width="9.140625" style="121"/>
    <col min="12803" max="12803" width="24.140625" style="121" customWidth="1"/>
    <col min="12804" max="12804" width="70.7109375" style="121" customWidth="1"/>
    <col min="12805" max="12805" width="14.140625" style="121" customWidth="1"/>
    <col min="12806" max="12806" width="13.28515625" style="121" customWidth="1"/>
    <col min="12807" max="12807" width="12.28515625" style="121" customWidth="1"/>
    <col min="12808" max="13058" width="9.140625" style="121"/>
    <col min="13059" max="13059" width="24.140625" style="121" customWidth="1"/>
    <col min="13060" max="13060" width="70.7109375" style="121" customWidth="1"/>
    <col min="13061" max="13061" width="14.140625" style="121" customWidth="1"/>
    <col min="13062" max="13062" width="13.28515625" style="121" customWidth="1"/>
    <col min="13063" max="13063" width="12.28515625" style="121" customWidth="1"/>
    <col min="13064" max="13314" width="9.140625" style="121"/>
    <col min="13315" max="13315" width="24.140625" style="121" customWidth="1"/>
    <col min="13316" max="13316" width="70.7109375" style="121" customWidth="1"/>
    <col min="13317" max="13317" width="14.140625" style="121" customWidth="1"/>
    <col min="13318" max="13318" width="13.28515625" style="121" customWidth="1"/>
    <col min="13319" max="13319" width="12.28515625" style="121" customWidth="1"/>
    <col min="13320" max="13570" width="9.140625" style="121"/>
    <col min="13571" max="13571" width="24.140625" style="121" customWidth="1"/>
    <col min="13572" max="13572" width="70.7109375" style="121" customWidth="1"/>
    <col min="13573" max="13573" width="14.140625" style="121" customWidth="1"/>
    <col min="13574" max="13574" width="13.28515625" style="121" customWidth="1"/>
    <col min="13575" max="13575" width="12.28515625" style="121" customWidth="1"/>
    <col min="13576" max="13826" width="9.140625" style="121"/>
    <col min="13827" max="13827" width="24.140625" style="121" customWidth="1"/>
    <col min="13828" max="13828" width="70.7109375" style="121" customWidth="1"/>
    <col min="13829" max="13829" width="14.140625" style="121" customWidth="1"/>
    <col min="13830" max="13830" width="13.28515625" style="121" customWidth="1"/>
    <col min="13831" max="13831" width="12.28515625" style="121" customWidth="1"/>
    <col min="13832" max="14082" width="9.140625" style="121"/>
    <col min="14083" max="14083" width="24.140625" style="121" customWidth="1"/>
    <col min="14084" max="14084" width="70.7109375" style="121" customWidth="1"/>
    <col min="14085" max="14085" width="14.140625" style="121" customWidth="1"/>
    <col min="14086" max="14086" width="13.28515625" style="121" customWidth="1"/>
    <col min="14087" max="14087" width="12.28515625" style="121" customWidth="1"/>
    <col min="14088" max="14338" width="9.140625" style="121"/>
    <col min="14339" max="14339" width="24.140625" style="121" customWidth="1"/>
    <col min="14340" max="14340" width="70.7109375" style="121" customWidth="1"/>
    <col min="14341" max="14341" width="14.140625" style="121" customWidth="1"/>
    <col min="14342" max="14342" width="13.28515625" style="121" customWidth="1"/>
    <col min="14343" max="14343" width="12.28515625" style="121" customWidth="1"/>
    <col min="14344" max="14594" width="9.140625" style="121"/>
    <col min="14595" max="14595" width="24.140625" style="121" customWidth="1"/>
    <col min="14596" max="14596" width="70.7109375" style="121" customWidth="1"/>
    <col min="14597" max="14597" width="14.140625" style="121" customWidth="1"/>
    <col min="14598" max="14598" width="13.28515625" style="121" customWidth="1"/>
    <col min="14599" max="14599" width="12.28515625" style="121" customWidth="1"/>
    <col min="14600" max="14850" width="9.140625" style="121"/>
    <col min="14851" max="14851" width="24.140625" style="121" customWidth="1"/>
    <col min="14852" max="14852" width="70.7109375" style="121" customWidth="1"/>
    <col min="14853" max="14853" width="14.140625" style="121" customWidth="1"/>
    <col min="14854" max="14854" width="13.28515625" style="121" customWidth="1"/>
    <col min="14855" max="14855" width="12.28515625" style="121" customWidth="1"/>
    <col min="14856" max="15106" width="9.140625" style="121"/>
    <col min="15107" max="15107" width="24.140625" style="121" customWidth="1"/>
    <col min="15108" max="15108" width="70.7109375" style="121" customWidth="1"/>
    <col min="15109" max="15109" width="14.140625" style="121" customWidth="1"/>
    <col min="15110" max="15110" width="13.28515625" style="121" customWidth="1"/>
    <col min="15111" max="15111" width="12.28515625" style="121" customWidth="1"/>
    <col min="15112" max="15362" width="9.140625" style="121"/>
    <col min="15363" max="15363" width="24.140625" style="121" customWidth="1"/>
    <col min="15364" max="15364" width="70.7109375" style="121" customWidth="1"/>
    <col min="15365" max="15365" width="14.140625" style="121" customWidth="1"/>
    <col min="15366" max="15366" width="13.28515625" style="121" customWidth="1"/>
    <col min="15367" max="15367" width="12.28515625" style="121" customWidth="1"/>
    <col min="15368" max="15618" width="9.140625" style="121"/>
    <col min="15619" max="15619" width="24.140625" style="121" customWidth="1"/>
    <col min="15620" max="15620" width="70.7109375" style="121" customWidth="1"/>
    <col min="15621" max="15621" width="14.140625" style="121" customWidth="1"/>
    <col min="15622" max="15622" width="13.28515625" style="121" customWidth="1"/>
    <col min="15623" max="15623" width="12.28515625" style="121" customWidth="1"/>
    <col min="15624" max="15874" width="9.140625" style="121"/>
    <col min="15875" max="15875" width="24.140625" style="121" customWidth="1"/>
    <col min="15876" max="15876" width="70.7109375" style="121" customWidth="1"/>
    <col min="15877" max="15877" width="14.140625" style="121" customWidth="1"/>
    <col min="15878" max="15878" width="13.28515625" style="121" customWidth="1"/>
    <col min="15879" max="15879" width="12.28515625" style="121" customWidth="1"/>
    <col min="15880" max="16130" width="9.140625" style="121"/>
    <col min="16131" max="16131" width="24.140625" style="121" customWidth="1"/>
    <col min="16132" max="16132" width="70.7109375" style="121" customWidth="1"/>
    <col min="16133" max="16133" width="14.140625" style="121" customWidth="1"/>
    <col min="16134" max="16134" width="13.28515625" style="121" customWidth="1"/>
    <col min="16135" max="16135" width="12.28515625" style="121" customWidth="1"/>
    <col min="16136" max="16384" width="9.140625" style="121"/>
  </cols>
  <sheetData>
    <row r="1" spans="1:8" ht="15.75" x14ac:dyDescent="0.2">
      <c r="A1" s="120"/>
      <c r="B1" s="196"/>
      <c r="C1" s="196"/>
      <c r="D1" s="196"/>
      <c r="E1" s="120" t="s">
        <v>282</v>
      </c>
    </row>
    <row r="2" spans="1:8" ht="15.75" x14ac:dyDescent="0.25">
      <c r="A2" s="120" t="s">
        <v>283</v>
      </c>
      <c r="B2" s="367" t="s">
        <v>419</v>
      </c>
      <c r="C2" s="367"/>
      <c r="D2" s="367"/>
      <c r="E2" s="367"/>
    </row>
    <row r="3" spans="1:8" ht="15.75" x14ac:dyDescent="0.25">
      <c r="A3" s="122"/>
      <c r="B3" s="367" t="s">
        <v>418</v>
      </c>
      <c r="C3" s="367"/>
      <c r="D3" s="367"/>
      <c r="E3" s="367"/>
    </row>
    <row r="4" spans="1:8" ht="15.75" x14ac:dyDescent="0.25">
      <c r="A4" s="122"/>
      <c r="B4" s="367" t="s">
        <v>417</v>
      </c>
      <c r="C4" s="367"/>
      <c r="D4" s="367"/>
      <c r="E4" s="367"/>
    </row>
    <row r="5" spans="1:8" ht="15.75" x14ac:dyDescent="0.25">
      <c r="A5" s="122"/>
      <c r="B5" s="367" t="s">
        <v>596</v>
      </c>
      <c r="C5" s="367"/>
      <c r="D5" s="367"/>
      <c r="E5" s="367"/>
    </row>
    <row r="6" spans="1:8" ht="15.75" x14ac:dyDescent="0.25">
      <c r="A6" s="122"/>
      <c r="B6" s="367"/>
      <c r="C6" s="367"/>
      <c r="D6" s="367"/>
      <c r="E6" s="367"/>
    </row>
    <row r="7" spans="1:8" ht="16.5" customHeight="1" x14ac:dyDescent="0.25">
      <c r="A7" s="122"/>
      <c r="B7" s="326"/>
      <c r="C7" s="326"/>
      <c r="D7" s="326"/>
      <c r="E7" s="198"/>
    </row>
    <row r="8" spans="1:8" ht="15" customHeight="1" x14ac:dyDescent="0.25">
      <c r="A8" s="122"/>
      <c r="B8" s="326"/>
      <c r="C8" s="326"/>
      <c r="D8" s="326"/>
      <c r="E8" s="198"/>
    </row>
    <row r="9" spans="1:8" ht="16.5" customHeight="1" x14ac:dyDescent="0.2">
      <c r="A9" s="368" t="s">
        <v>587</v>
      </c>
      <c r="B9" s="368"/>
      <c r="C9" s="368"/>
      <c r="D9" s="368"/>
      <c r="E9" s="368"/>
    </row>
    <row r="10" spans="1:8" ht="17.25" customHeight="1" x14ac:dyDescent="0.2">
      <c r="A10" s="197"/>
      <c r="B10" s="327" t="s">
        <v>588</v>
      </c>
      <c r="C10" s="197"/>
      <c r="D10" s="197"/>
      <c r="E10" s="197"/>
    </row>
    <row r="11" spans="1:8" ht="17.25" customHeight="1" x14ac:dyDescent="0.2">
      <c r="A11" s="197"/>
      <c r="B11" s="197"/>
      <c r="C11" s="197"/>
      <c r="D11" s="197"/>
      <c r="E11" s="197"/>
    </row>
    <row r="12" spans="1:8" ht="17.25" customHeight="1" x14ac:dyDescent="0.2">
      <c r="A12" s="196"/>
      <c r="B12" s="196"/>
      <c r="C12" s="196"/>
      <c r="D12" s="196"/>
      <c r="E12" s="120" t="s">
        <v>416</v>
      </c>
    </row>
    <row r="13" spans="1:8" ht="18.75" customHeight="1" x14ac:dyDescent="0.25">
      <c r="B13" s="123"/>
      <c r="C13" s="123"/>
      <c r="D13" s="123"/>
      <c r="E13" s="123" t="s">
        <v>415</v>
      </c>
      <c r="F13" s="121" t="s">
        <v>283</v>
      </c>
      <c r="H13" s="121" t="s">
        <v>283</v>
      </c>
    </row>
    <row r="14" spans="1:8" ht="77.25" customHeight="1" x14ac:dyDescent="0.2">
      <c r="A14" s="124" t="s">
        <v>284</v>
      </c>
      <c r="B14" s="124" t="s">
        <v>285</v>
      </c>
      <c r="C14" s="124" t="s">
        <v>286</v>
      </c>
      <c r="D14" s="124" t="s">
        <v>287</v>
      </c>
      <c r="E14" s="124" t="s">
        <v>589</v>
      </c>
    </row>
    <row r="15" spans="1:8" ht="15.75" x14ac:dyDescent="0.25">
      <c r="A15" s="125" t="s">
        <v>288</v>
      </c>
      <c r="B15" s="126" t="s">
        <v>289</v>
      </c>
      <c r="C15" s="127">
        <f>C16+C33+C40+C46+C48</f>
        <v>51803.399999999994</v>
      </c>
      <c r="D15" s="127">
        <f>D16+D33+D40+D43+D46+D48</f>
        <v>53699.5</v>
      </c>
      <c r="E15" s="127">
        <f>E16+E33+E40+E43+E46+E48</f>
        <v>55874.700000000004</v>
      </c>
      <c r="F15" s="121" t="s">
        <v>283</v>
      </c>
      <c r="H15" s="128"/>
    </row>
    <row r="16" spans="1:8" ht="15.75" x14ac:dyDescent="0.25">
      <c r="A16" s="125" t="s">
        <v>290</v>
      </c>
      <c r="B16" s="126" t="s">
        <v>291</v>
      </c>
      <c r="C16" s="127">
        <f>C17+C20+C25</f>
        <v>46880.800000000003</v>
      </c>
      <c r="D16" s="127">
        <f>D17+D20+D25</f>
        <v>48584.4</v>
      </c>
      <c r="E16" s="127">
        <f>E17+E20+E25</f>
        <v>50559.600000000006</v>
      </c>
    </row>
    <row r="17" spans="1:5" ht="15.75" x14ac:dyDescent="0.25">
      <c r="A17" s="129" t="s">
        <v>292</v>
      </c>
      <c r="B17" s="130" t="s">
        <v>293</v>
      </c>
      <c r="C17" s="131">
        <f xml:space="preserve"> C19</f>
        <v>29530.7</v>
      </c>
      <c r="D17" s="131">
        <f>D18</f>
        <v>31214</v>
      </c>
      <c r="E17" s="131">
        <f>E18</f>
        <v>33149.4</v>
      </c>
    </row>
    <row r="18" spans="1:5" ht="78.75" x14ac:dyDescent="0.25">
      <c r="A18" s="132" t="s">
        <v>294</v>
      </c>
      <c r="B18" s="133" t="s">
        <v>295</v>
      </c>
      <c r="C18" s="134">
        <f>C19</f>
        <v>29530.7</v>
      </c>
      <c r="D18" s="134">
        <f>D19</f>
        <v>31214</v>
      </c>
      <c r="E18" s="134">
        <f>E19</f>
        <v>33149.4</v>
      </c>
    </row>
    <row r="19" spans="1:5" ht="78.75" x14ac:dyDescent="0.25">
      <c r="A19" s="132" t="s">
        <v>296</v>
      </c>
      <c r="B19" s="135" t="s">
        <v>295</v>
      </c>
      <c r="C19" s="136">
        <v>29530.7</v>
      </c>
      <c r="D19" s="136">
        <v>31214</v>
      </c>
      <c r="E19" s="136">
        <v>33149.4</v>
      </c>
    </row>
    <row r="20" spans="1:5" ht="47.25" x14ac:dyDescent="0.25">
      <c r="A20" s="137" t="s">
        <v>297</v>
      </c>
      <c r="B20" s="126" t="s">
        <v>298</v>
      </c>
      <c r="C20" s="127">
        <f>C21+C22+C23+C24</f>
        <v>1399.7000000000003</v>
      </c>
      <c r="D20" s="127">
        <f>D21+D22+D23+D24</f>
        <v>1474.8000000000002</v>
      </c>
      <c r="E20" s="127">
        <f>E21+E22+E23+E24</f>
        <v>1556.9999999999998</v>
      </c>
    </row>
    <row r="21" spans="1:5" ht="95.25" customHeight="1" x14ac:dyDescent="0.25">
      <c r="A21" s="132" t="s">
        <v>299</v>
      </c>
      <c r="B21" s="135" t="s">
        <v>300</v>
      </c>
      <c r="C21" s="136">
        <v>642.70000000000005</v>
      </c>
      <c r="D21" s="136">
        <v>678</v>
      </c>
      <c r="E21" s="136">
        <v>720.9</v>
      </c>
    </row>
    <row r="22" spans="1:5" ht="96" customHeight="1" x14ac:dyDescent="0.25">
      <c r="A22" s="132" t="s">
        <v>301</v>
      </c>
      <c r="B22" s="135" t="s">
        <v>302</v>
      </c>
      <c r="C22" s="136">
        <v>3.7</v>
      </c>
      <c r="D22" s="136">
        <v>3.8</v>
      </c>
      <c r="E22" s="136">
        <v>4</v>
      </c>
    </row>
    <row r="23" spans="1:5" ht="96" customHeight="1" x14ac:dyDescent="0.25">
      <c r="A23" s="132" t="s">
        <v>303</v>
      </c>
      <c r="B23" s="135" t="s">
        <v>304</v>
      </c>
      <c r="C23" s="136">
        <v>845.4</v>
      </c>
      <c r="D23" s="136">
        <v>889.6</v>
      </c>
      <c r="E23" s="136">
        <v>942.8</v>
      </c>
    </row>
    <row r="24" spans="1:5" ht="96.75" customHeight="1" x14ac:dyDescent="0.25">
      <c r="A24" s="132" t="s">
        <v>305</v>
      </c>
      <c r="B24" s="135" t="s">
        <v>306</v>
      </c>
      <c r="C24" s="136">
        <v>-92.1</v>
      </c>
      <c r="D24" s="136">
        <v>-96.6</v>
      </c>
      <c r="E24" s="136">
        <v>-110.7</v>
      </c>
    </row>
    <row r="25" spans="1:5" ht="15.75" x14ac:dyDescent="0.25">
      <c r="A25" s="125" t="s">
        <v>307</v>
      </c>
      <c r="B25" s="126" t="s">
        <v>308</v>
      </c>
      <c r="C25" s="127">
        <f>C26+C28</f>
        <v>15950.400000000001</v>
      </c>
      <c r="D25" s="127">
        <f>D26+D28</f>
        <v>15895.6</v>
      </c>
      <c r="E25" s="127">
        <f>E26+E28</f>
        <v>15853.2</v>
      </c>
    </row>
    <row r="26" spans="1:5" ht="18" customHeight="1" x14ac:dyDescent="0.25">
      <c r="A26" s="138" t="s">
        <v>309</v>
      </c>
      <c r="B26" s="139" t="s">
        <v>310</v>
      </c>
      <c r="C26" s="131">
        <f>C27</f>
        <v>3732.2</v>
      </c>
      <c r="D26" s="131">
        <f>D27</f>
        <v>3810.6</v>
      </c>
      <c r="E26" s="131">
        <f>E27</f>
        <v>3890.2</v>
      </c>
    </row>
    <row r="27" spans="1:5" ht="49.5" customHeight="1" x14ac:dyDescent="0.25">
      <c r="A27" s="140" t="s">
        <v>311</v>
      </c>
      <c r="B27" s="141" t="s">
        <v>312</v>
      </c>
      <c r="C27" s="136">
        <v>3732.2</v>
      </c>
      <c r="D27" s="136">
        <v>3810.6</v>
      </c>
      <c r="E27" s="136">
        <v>3890.2</v>
      </c>
    </row>
    <row r="28" spans="1:5" ht="15.75" x14ac:dyDescent="0.25">
      <c r="A28" s="125" t="s">
        <v>313</v>
      </c>
      <c r="B28" s="142" t="s">
        <v>314</v>
      </c>
      <c r="C28" s="143">
        <f>C29+C31</f>
        <v>12218.2</v>
      </c>
      <c r="D28" s="143">
        <f>D29+D31</f>
        <v>12085</v>
      </c>
      <c r="E28" s="143">
        <f>E29+E31</f>
        <v>11963</v>
      </c>
    </row>
    <row r="29" spans="1:5" ht="15.75" x14ac:dyDescent="0.25">
      <c r="A29" s="144" t="s">
        <v>315</v>
      </c>
      <c r="B29" s="130" t="s">
        <v>316</v>
      </c>
      <c r="C29" s="131">
        <f>C30</f>
        <v>10129.9</v>
      </c>
      <c r="D29" s="131">
        <f>D30</f>
        <v>10150.1</v>
      </c>
      <c r="E29" s="131">
        <f>E30</f>
        <v>10170.299999999999</v>
      </c>
    </row>
    <row r="30" spans="1:5" ht="34.5" customHeight="1" x14ac:dyDescent="0.25">
      <c r="A30" s="132" t="s">
        <v>317</v>
      </c>
      <c r="B30" s="135" t="s">
        <v>318</v>
      </c>
      <c r="C30" s="136">
        <v>10129.9</v>
      </c>
      <c r="D30" s="136">
        <v>10150.1</v>
      </c>
      <c r="E30" s="136">
        <v>10170.299999999999</v>
      </c>
    </row>
    <row r="31" spans="1:5" ht="18" customHeight="1" x14ac:dyDescent="0.25">
      <c r="A31" s="138" t="s">
        <v>319</v>
      </c>
      <c r="B31" s="139" t="s">
        <v>320</v>
      </c>
      <c r="C31" s="136">
        <f>+C32</f>
        <v>2088.3000000000002</v>
      </c>
      <c r="D31" s="131">
        <f>D32</f>
        <v>1934.9</v>
      </c>
      <c r="E31" s="131">
        <f>E32</f>
        <v>1792.7</v>
      </c>
    </row>
    <row r="32" spans="1:5" ht="36" customHeight="1" x14ac:dyDescent="0.25">
      <c r="A32" s="132" t="s">
        <v>321</v>
      </c>
      <c r="B32" s="141" t="s">
        <v>322</v>
      </c>
      <c r="C32" s="136">
        <v>2088.3000000000002</v>
      </c>
      <c r="D32" s="136">
        <v>1934.9</v>
      </c>
      <c r="E32" s="136">
        <v>1792.7</v>
      </c>
    </row>
    <row r="33" spans="1:6" ht="47.25" customHeight="1" x14ac:dyDescent="0.25">
      <c r="A33" s="137" t="s">
        <v>323</v>
      </c>
      <c r="B33" s="126" t="s">
        <v>324</v>
      </c>
      <c r="C33" s="127">
        <f>C34+C36+C38</f>
        <v>4433.2</v>
      </c>
      <c r="D33" s="127">
        <f>D34+D36+D38</f>
        <v>4606.1000000000004</v>
      </c>
      <c r="E33" s="127">
        <f>E34+E36+E38</f>
        <v>4785.7</v>
      </c>
    </row>
    <row r="34" spans="1:6" ht="66.75" customHeight="1" x14ac:dyDescent="0.25">
      <c r="A34" s="145" t="s">
        <v>325</v>
      </c>
      <c r="B34" s="130" t="s">
        <v>326</v>
      </c>
      <c r="C34" s="131">
        <f>C35</f>
        <v>3133.6</v>
      </c>
      <c r="D34" s="131">
        <f>D35</f>
        <v>3255.8</v>
      </c>
      <c r="E34" s="131">
        <f>E35</f>
        <v>3382.8</v>
      </c>
    </row>
    <row r="35" spans="1:6" ht="80.25" customHeight="1" x14ac:dyDescent="0.25">
      <c r="A35" s="132" t="s">
        <v>327</v>
      </c>
      <c r="B35" s="146" t="s">
        <v>328</v>
      </c>
      <c r="C35" s="136">
        <v>3133.6</v>
      </c>
      <c r="D35" s="136">
        <v>3255.8</v>
      </c>
      <c r="E35" s="136">
        <v>3382.8</v>
      </c>
    </row>
    <row r="36" spans="1:6" ht="81.75" customHeight="1" x14ac:dyDescent="0.25">
      <c r="A36" s="145" t="s">
        <v>329</v>
      </c>
      <c r="B36" s="147" t="s">
        <v>414</v>
      </c>
      <c r="C36" s="131">
        <f>C37</f>
        <v>1188.5999999999999</v>
      </c>
      <c r="D36" s="131">
        <f>D37</f>
        <v>1235</v>
      </c>
      <c r="E36" s="131">
        <f>E37</f>
        <v>1283.0999999999999</v>
      </c>
      <c r="F36" s="148"/>
    </row>
    <row r="37" spans="1:6" ht="65.25" customHeight="1" x14ac:dyDescent="0.25">
      <c r="A37" s="132" t="s">
        <v>330</v>
      </c>
      <c r="B37" s="133" t="s">
        <v>331</v>
      </c>
      <c r="C37" s="136">
        <v>1188.5999999999999</v>
      </c>
      <c r="D37" s="136">
        <v>1235</v>
      </c>
      <c r="E37" s="136">
        <v>1283.0999999999999</v>
      </c>
      <c r="F37" s="148"/>
    </row>
    <row r="38" spans="1:6" ht="78.75" customHeight="1" x14ac:dyDescent="0.25">
      <c r="A38" s="145" t="s">
        <v>332</v>
      </c>
      <c r="B38" s="149" t="s">
        <v>333</v>
      </c>
      <c r="C38" s="131">
        <f>C39</f>
        <v>111</v>
      </c>
      <c r="D38" s="131">
        <f>D39</f>
        <v>115.3</v>
      </c>
      <c r="E38" s="131">
        <f>E39</f>
        <v>119.8</v>
      </c>
      <c r="F38" s="148"/>
    </row>
    <row r="39" spans="1:6" ht="81" customHeight="1" x14ac:dyDescent="0.25">
      <c r="A39" s="132" t="s">
        <v>334</v>
      </c>
      <c r="B39" s="141" t="s">
        <v>335</v>
      </c>
      <c r="C39" s="136">
        <v>111</v>
      </c>
      <c r="D39" s="136">
        <v>115.3</v>
      </c>
      <c r="E39" s="136">
        <v>119.8</v>
      </c>
      <c r="F39" s="148"/>
    </row>
    <row r="40" spans="1:6" ht="31.5" x14ac:dyDescent="0.25">
      <c r="A40" s="125" t="s">
        <v>336</v>
      </c>
      <c r="B40" s="126" t="s">
        <v>337</v>
      </c>
      <c r="C40" s="127">
        <f t="shared" ref="C40:E41" si="0">C41</f>
        <v>123.7</v>
      </c>
      <c r="D40" s="143">
        <f t="shared" si="0"/>
        <v>128.6</v>
      </c>
      <c r="E40" s="143">
        <f t="shared" si="0"/>
        <v>133.80000000000001</v>
      </c>
    </row>
    <row r="41" spans="1:6" ht="18" customHeight="1" x14ac:dyDescent="0.25">
      <c r="A41" s="144" t="s">
        <v>338</v>
      </c>
      <c r="B41" s="135" t="s">
        <v>339</v>
      </c>
      <c r="C41" s="136">
        <f t="shared" si="0"/>
        <v>123.7</v>
      </c>
      <c r="D41" s="136">
        <f t="shared" si="0"/>
        <v>128.6</v>
      </c>
      <c r="E41" s="136">
        <f t="shared" si="0"/>
        <v>133.80000000000001</v>
      </c>
      <c r="F41" s="150"/>
    </row>
    <row r="42" spans="1:6" ht="32.25" customHeight="1" x14ac:dyDescent="0.25">
      <c r="A42" s="144" t="s">
        <v>340</v>
      </c>
      <c r="B42" s="135" t="s">
        <v>341</v>
      </c>
      <c r="C42" s="151">
        <v>123.7</v>
      </c>
      <c r="D42" s="151">
        <v>128.6</v>
      </c>
      <c r="E42" s="151">
        <v>133.80000000000001</v>
      </c>
    </row>
    <row r="43" spans="1:6" ht="31.5" hidden="1" x14ac:dyDescent="0.25">
      <c r="A43" s="152" t="s">
        <v>342</v>
      </c>
      <c r="B43" s="135" t="s">
        <v>343</v>
      </c>
      <c r="C43" s="127">
        <f t="shared" ref="C43:E44" si="1">C44</f>
        <v>0</v>
      </c>
      <c r="D43" s="155">
        <f t="shared" si="1"/>
        <v>0</v>
      </c>
      <c r="E43" s="155">
        <f t="shared" si="1"/>
        <v>0</v>
      </c>
    </row>
    <row r="44" spans="1:6" ht="79.5" hidden="1" customHeight="1" x14ac:dyDescent="0.25">
      <c r="A44" s="138" t="s">
        <v>344</v>
      </c>
      <c r="B44" s="130" t="s">
        <v>345</v>
      </c>
      <c r="C44" s="131">
        <f t="shared" si="1"/>
        <v>0</v>
      </c>
      <c r="D44" s="153">
        <f t="shared" si="1"/>
        <v>0</v>
      </c>
      <c r="E44" s="153">
        <f t="shared" si="1"/>
        <v>0</v>
      </c>
    </row>
    <row r="45" spans="1:6" ht="94.5" hidden="1" customHeight="1" x14ac:dyDescent="0.25">
      <c r="A45" s="144" t="s">
        <v>346</v>
      </c>
      <c r="B45" s="133" t="s">
        <v>347</v>
      </c>
      <c r="C45" s="151">
        <v>0</v>
      </c>
      <c r="D45" s="151">
        <v>0</v>
      </c>
      <c r="E45" s="151">
        <v>0</v>
      </c>
    </row>
    <row r="46" spans="1:6" ht="21.75" customHeight="1" x14ac:dyDescent="0.25">
      <c r="A46" s="152" t="s">
        <v>348</v>
      </c>
      <c r="B46" s="154" t="s">
        <v>349</v>
      </c>
      <c r="C46" s="155">
        <f>C47</f>
        <v>0</v>
      </c>
      <c r="D46" s="155">
        <f>D47</f>
        <v>0</v>
      </c>
      <c r="E46" s="155">
        <f>E47</f>
        <v>0</v>
      </c>
    </row>
    <row r="47" spans="1:6" ht="76.5" customHeight="1" x14ac:dyDescent="0.25">
      <c r="A47" s="132" t="s">
        <v>350</v>
      </c>
      <c r="B47" s="133" t="s">
        <v>351</v>
      </c>
      <c r="C47" s="151">
        <v>0</v>
      </c>
      <c r="D47" s="151">
        <v>0</v>
      </c>
      <c r="E47" s="151">
        <v>0</v>
      </c>
    </row>
    <row r="48" spans="1:6" ht="18" customHeight="1" x14ac:dyDescent="0.25">
      <c r="A48" s="138" t="s">
        <v>352</v>
      </c>
      <c r="B48" s="154" t="s">
        <v>353</v>
      </c>
      <c r="C48" s="155">
        <f>+C49</f>
        <v>365.7</v>
      </c>
      <c r="D48" s="155">
        <f>D49</f>
        <v>380.4</v>
      </c>
      <c r="E48" s="155">
        <f>E49</f>
        <v>395.6</v>
      </c>
    </row>
    <row r="49" spans="1:7" ht="16.5" customHeight="1" x14ac:dyDescent="0.25">
      <c r="A49" s="144" t="s">
        <v>354</v>
      </c>
      <c r="B49" s="195" t="s">
        <v>355</v>
      </c>
      <c r="C49" s="151">
        <v>365.7</v>
      </c>
      <c r="D49" s="151">
        <v>380.4</v>
      </c>
      <c r="E49" s="151">
        <v>395.6</v>
      </c>
    </row>
    <row r="50" spans="1:7" ht="16.5" customHeight="1" x14ac:dyDescent="0.25">
      <c r="A50" s="125" t="s">
        <v>356</v>
      </c>
      <c r="B50" s="126" t="s">
        <v>357</v>
      </c>
      <c r="C50" s="127">
        <f>C51</f>
        <v>548342.17040000006</v>
      </c>
      <c r="D50" s="127">
        <f>D51</f>
        <v>12640.5</v>
      </c>
      <c r="E50" s="127">
        <f>E51</f>
        <v>16783.099999999999</v>
      </c>
      <c r="F50" s="150" t="s">
        <v>283</v>
      </c>
      <c r="G50" s="150"/>
    </row>
    <row r="51" spans="1:7" ht="47.25" x14ac:dyDescent="0.25">
      <c r="A51" s="145" t="s">
        <v>358</v>
      </c>
      <c r="B51" s="130" t="s">
        <v>359</v>
      </c>
      <c r="C51" s="136">
        <f>C52+C54+C63+C68</f>
        <v>548342.17040000006</v>
      </c>
      <c r="D51" s="136">
        <f>D52+D54+D63</f>
        <v>12640.5</v>
      </c>
      <c r="E51" s="136">
        <f>E52+E54+E63</f>
        <v>16783.099999999999</v>
      </c>
      <c r="F51" s="150"/>
    </row>
    <row r="52" spans="1:7" ht="15.75" x14ac:dyDescent="0.25">
      <c r="A52" s="125" t="s">
        <v>360</v>
      </c>
      <c r="B52" s="142" t="s">
        <v>361</v>
      </c>
      <c r="C52" s="143">
        <f>C53</f>
        <v>14061.4</v>
      </c>
      <c r="D52" s="143">
        <f>D53</f>
        <v>11807</v>
      </c>
      <c r="E52" s="143">
        <f>E53</f>
        <v>15916.3</v>
      </c>
      <c r="F52" s="121" t="s">
        <v>283</v>
      </c>
      <c r="G52" s="150"/>
    </row>
    <row r="53" spans="1:7" ht="47.25" x14ac:dyDescent="0.25">
      <c r="A53" s="157" t="s">
        <v>362</v>
      </c>
      <c r="B53" s="144" t="s">
        <v>363</v>
      </c>
      <c r="C53" s="136">
        <v>14061.4</v>
      </c>
      <c r="D53" s="136">
        <v>11807</v>
      </c>
      <c r="E53" s="136">
        <v>15916.3</v>
      </c>
      <c r="F53" s="121" t="s">
        <v>283</v>
      </c>
    </row>
    <row r="54" spans="1:7" ht="33" customHeight="1" x14ac:dyDescent="0.25">
      <c r="A54" s="194" t="s">
        <v>364</v>
      </c>
      <c r="B54" s="125" t="s">
        <v>365</v>
      </c>
      <c r="C54" s="143">
        <f>+C55+C57+C59+C61</f>
        <v>533161.47039999999</v>
      </c>
      <c r="D54" s="143">
        <f>D55+D57+D61</f>
        <v>0</v>
      </c>
      <c r="E54" s="143">
        <f>E55+E57+E61</f>
        <v>0</v>
      </c>
    </row>
    <row r="55" spans="1:7" ht="65.25" customHeight="1" x14ac:dyDescent="0.25">
      <c r="A55" s="158" t="s">
        <v>590</v>
      </c>
      <c r="B55" s="324" t="s">
        <v>591</v>
      </c>
      <c r="C55" s="131">
        <f>+C56</f>
        <v>529038.19999999995</v>
      </c>
      <c r="D55" s="131">
        <f>D56</f>
        <v>0</v>
      </c>
      <c r="E55" s="131">
        <f>E56</f>
        <v>0</v>
      </c>
    </row>
    <row r="56" spans="1:7" ht="63" customHeight="1" x14ac:dyDescent="0.25">
      <c r="A56" s="325" t="s">
        <v>592</v>
      </c>
      <c r="B56" s="156" t="s">
        <v>593</v>
      </c>
      <c r="C56" s="136">
        <v>529038.19999999995</v>
      </c>
      <c r="D56" s="136">
        <v>0</v>
      </c>
      <c r="E56" s="136">
        <v>0</v>
      </c>
    </row>
    <row r="57" spans="1:7" ht="63.75" customHeight="1" x14ac:dyDescent="0.25">
      <c r="A57" s="158" t="s">
        <v>368</v>
      </c>
      <c r="B57" s="138" t="s">
        <v>369</v>
      </c>
      <c r="C57" s="131">
        <f>+C58</f>
        <v>72.8</v>
      </c>
      <c r="D57" s="131">
        <f>D58</f>
        <v>0</v>
      </c>
      <c r="E57" s="131">
        <f>E58</f>
        <v>0</v>
      </c>
    </row>
    <row r="58" spans="1:7" ht="63" customHeight="1" x14ac:dyDescent="0.25">
      <c r="A58" s="325" t="s">
        <v>370</v>
      </c>
      <c r="B58" s="144" t="s">
        <v>371</v>
      </c>
      <c r="C58" s="136">
        <v>72.8</v>
      </c>
      <c r="D58" s="136">
        <v>0</v>
      </c>
      <c r="E58" s="136">
        <v>0</v>
      </c>
    </row>
    <row r="59" spans="1:7" ht="36" customHeight="1" x14ac:dyDescent="0.25">
      <c r="A59" s="160" t="s">
        <v>372</v>
      </c>
      <c r="B59" s="193" t="s">
        <v>373</v>
      </c>
      <c r="C59" s="131">
        <f>C60</f>
        <v>4050.4704000000002</v>
      </c>
      <c r="D59" s="131">
        <f>D60</f>
        <v>0</v>
      </c>
      <c r="E59" s="131">
        <f>E60</f>
        <v>0</v>
      </c>
    </row>
    <row r="60" spans="1:7" ht="33" customHeight="1" x14ac:dyDescent="0.25">
      <c r="A60" s="325" t="s">
        <v>374</v>
      </c>
      <c r="B60" s="144" t="s">
        <v>375</v>
      </c>
      <c r="C60" s="136">
        <v>4050.4704000000002</v>
      </c>
      <c r="D60" s="136">
        <v>0</v>
      </c>
      <c r="E60" s="136">
        <v>0</v>
      </c>
    </row>
    <row r="61" spans="1:7" ht="30.75" customHeight="1" x14ac:dyDescent="0.25">
      <c r="A61" s="158" t="s">
        <v>376</v>
      </c>
      <c r="B61" s="161" t="s">
        <v>377</v>
      </c>
      <c r="C61" s="131">
        <f>C62</f>
        <v>0</v>
      </c>
      <c r="D61" s="131">
        <f>D62</f>
        <v>0</v>
      </c>
      <c r="E61" s="131">
        <f>E62</f>
        <v>0</v>
      </c>
    </row>
    <row r="62" spans="1:7" ht="31.5" customHeight="1" x14ac:dyDescent="0.25">
      <c r="A62" s="325" t="s">
        <v>378</v>
      </c>
      <c r="B62" s="162" t="s">
        <v>379</v>
      </c>
      <c r="C62" s="136">
        <v>0</v>
      </c>
      <c r="D62" s="136">
        <v>0</v>
      </c>
      <c r="E62" s="136">
        <v>0</v>
      </c>
    </row>
    <row r="63" spans="1:7" ht="30.75" customHeight="1" x14ac:dyDescent="0.25">
      <c r="A63" s="137" t="s">
        <v>380</v>
      </c>
      <c r="B63" s="142" t="s">
        <v>381</v>
      </c>
      <c r="C63" s="143">
        <f>SUM(C66+C64)</f>
        <v>825</v>
      </c>
      <c r="D63" s="143">
        <f>D64+D66</f>
        <v>833.5</v>
      </c>
      <c r="E63" s="143">
        <f>E64+E66</f>
        <v>866.80000000000007</v>
      </c>
    </row>
    <row r="64" spans="1:7" ht="30.75" customHeight="1" x14ac:dyDescent="0.25">
      <c r="A64" s="192" t="s">
        <v>382</v>
      </c>
      <c r="B64" s="130" t="s">
        <v>383</v>
      </c>
      <c r="C64" s="131">
        <f>C65</f>
        <v>0.1</v>
      </c>
      <c r="D64" s="131">
        <f>D65</f>
        <v>0.1</v>
      </c>
      <c r="E64" s="131">
        <v>0.1</v>
      </c>
    </row>
    <row r="65" spans="1:8" ht="30.75" customHeight="1" x14ac:dyDescent="0.25">
      <c r="A65" s="191" t="s">
        <v>384</v>
      </c>
      <c r="B65" s="135" t="s">
        <v>385</v>
      </c>
      <c r="C65" s="136">
        <v>0.1</v>
      </c>
      <c r="D65" s="136">
        <v>0.1</v>
      </c>
      <c r="E65" s="136">
        <v>1</v>
      </c>
    </row>
    <row r="66" spans="1:8" ht="30.75" customHeight="1" x14ac:dyDescent="0.25">
      <c r="A66" s="145" t="s">
        <v>386</v>
      </c>
      <c r="B66" s="130" t="s">
        <v>387</v>
      </c>
      <c r="C66" s="131">
        <f>C67</f>
        <v>824.9</v>
      </c>
      <c r="D66" s="131">
        <f>D67</f>
        <v>833.4</v>
      </c>
      <c r="E66" s="131">
        <f>E67</f>
        <v>866.7</v>
      </c>
    </row>
    <row r="67" spans="1:8" ht="44.25" customHeight="1" x14ac:dyDescent="0.25">
      <c r="A67" s="163" t="s">
        <v>388</v>
      </c>
      <c r="B67" s="135" t="s">
        <v>389</v>
      </c>
      <c r="C67" s="136">
        <v>824.9</v>
      </c>
      <c r="D67" s="136">
        <v>833.4</v>
      </c>
      <c r="E67" s="136">
        <v>866.7</v>
      </c>
    </row>
    <row r="68" spans="1:8" ht="26.25" customHeight="1" x14ac:dyDescent="0.25">
      <c r="A68" s="164" t="s">
        <v>390</v>
      </c>
      <c r="B68" s="165" t="s">
        <v>413</v>
      </c>
      <c r="C68" s="143">
        <f>C69</f>
        <v>294.3</v>
      </c>
      <c r="D68" s="143">
        <f>D69</f>
        <v>0</v>
      </c>
      <c r="E68" s="143">
        <f>E69</f>
        <v>0</v>
      </c>
    </row>
    <row r="69" spans="1:8" ht="33.75" customHeight="1" x14ac:dyDescent="0.25">
      <c r="A69" s="163" t="s">
        <v>391</v>
      </c>
      <c r="B69" s="156" t="s">
        <v>594</v>
      </c>
      <c r="C69" s="136">
        <f>C70</f>
        <v>294.3</v>
      </c>
      <c r="D69" s="136">
        <v>0</v>
      </c>
      <c r="E69" s="136">
        <v>0</v>
      </c>
    </row>
    <row r="70" spans="1:8" ht="30" customHeight="1" x14ac:dyDescent="0.25">
      <c r="A70" s="163" t="s">
        <v>392</v>
      </c>
      <c r="B70" s="156" t="s">
        <v>540</v>
      </c>
      <c r="C70" s="136">
        <f>21.5+272.8</f>
        <v>294.3</v>
      </c>
      <c r="D70" s="136">
        <v>0</v>
      </c>
      <c r="E70" s="136">
        <v>0</v>
      </c>
    </row>
    <row r="71" spans="1:8" ht="15.75" x14ac:dyDescent="0.2">
      <c r="A71" s="365" t="s">
        <v>393</v>
      </c>
      <c r="B71" s="366"/>
      <c r="C71" s="190">
        <f>C50+C15</f>
        <v>600145.57040000008</v>
      </c>
      <c r="D71" s="190">
        <f>D15+D50</f>
        <v>66340</v>
      </c>
      <c r="E71" s="190">
        <f>E15+E50</f>
        <v>72657.8</v>
      </c>
      <c r="F71" s="166"/>
      <c r="G71" s="166"/>
      <c r="H71" s="167"/>
    </row>
    <row r="72" spans="1:8" x14ac:dyDescent="0.2">
      <c r="A72" s="168"/>
      <c r="B72" s="168"/>
      <c r="C72" s="168"/>
      <c r="D72" s="168"/>
    </row>
    <row r="73" spans="1:8" x14ac:dyDescent="0.2">
      <c r="A73" s="168"/>
      <c r="B73" s="168" t="s">
        <v>283</v>
      </c>
      <c r="C73" s="168"/>
      <c r="D73" s="168"/>
      <c r="E73" s="168"/>
    </row>
    <row r="74" spans="1:8" x14ac:dyDescent="0.2">
      <c r="A74" s="168" t="s">
        <v>283</v>
      </c>
      <c r="B74" s="168"/>
      <c r="C74" s="168"/>
      <c r="D74" s="168"/>
      <c r="E74" s="168"/>
    </row>
    <row r="75" spans="1:8" x14ac:dyDescent="0.2">
      <c r="A75" s="168"/>
      <c r="B75" s="168"/>
      <c r="C75" s="168"/>
      <c r="D75" s="168"/>
      <c r="E75" s="168"/>
    </row>
    <row r="76" spans="1:8" x14ac:dyDescent="0.2">
      <c r="A76" s="168"/>
      <c r="B76" s="168"/>
      <c r="C76" s="168"/>
      <c r="D76" s="168"/>
      <c r="E76" s="168"/>
    </row>
    <row r="77" spans="1:8" x14ac:dyDescent="0.2">
      <c r="A77" s="168"/>
      <c r="B77" s="168"/>
      <c r="C77" s="168"/>
      <c r="D77" s="168"/>
      <c r="E77" s="168"/>
    </row>
    <row r="78" spans="1:8" x14ac:dyDescent="0.2">
      <c r="A78" s="168"/>
      <c r="B78" s="168"/>
      <c r="C78" s="168"/>
      <c r="D78" s="168"/>
      <c r="E78" s="168"/>
    </row>
    <row r="79" spans="1:8" x14ac:dyDescent="0.2">
      <c r="A79" s="168"/>
      <c r="B79" s="168"/>
      <c r="C79" s="168"/>
      <c r="D79" s="168"/>
      <c r="E79" s="168"/>
    </row>
    <row r="80" spans="1:8" x14ac:dyDescent="0.2">
      <c r="A80" s="168"/>
      <c r="B80" s="168"/>
      <c r="C80" s="168"/>
      <c r="D80" s="168"/>
      <c r="E80" s="168"/>
    </row>
    <row r="81" spans="1:5" x14ac:dyDescent="0.2">
      <c r="A81" s="168"/>
      <c r="B81" s="168"/>
      <c r="C81" s="168"/>
      <c r="D81" s="168"/>
      <c r="E81" s="168"/>
    </row>
    <row r="82" spans="1:5" x14ac:dyDescent="0.2">
      <c r="A82" s="168"/>
      <c r="B82" s="168"/>
      <c r="C82" s="168"/>
      <c r="D82" s="168"/>
      <c r="E82" s="168"/>
    </row>
    <row r="83" spans="1:5" x14ac:dyDescent="0.2">
      <c r="A83" s="168"/>
      <c r="B83" s="168"/>
      <c r="C83" s="168"/>
      <c r="D83" s="168"/>
      <c r="E83" s="168"/>
    </row>
    <row r="84" spans="1:5" x14ac:dyDescent="0.2">
      <c r="A84" s="168"/>
      <c r="B84" s="168"/>
      <c r="C84" s="168"/>
      <c r="D84" s="168"/>
      <c r="E84" s="168"/>
    </row>
    <row r="85" spans="1:5" x14ac:dyDescent="0.2">
      <c r="A85" s="168"/>
      <c r="B85" s="168"/>
      <c r="C85" s="168"/>
      <c r="D85" s="168"/>
      <c r="E85" s="168"/>
    </row>
    <row r="86" spans="1:5" x14ac:dyDescent="0.2">
      <c r="A86" s="168"/>
      <c r="B86" s="168"/>
      <c r="C86" s="168"/>
      <c r="D86" s="168"/>
      <c r="E86" s="168"/>
    </row>
    <row r="87" spans="1:5" x14ac:dyDescent="0.2">
      <c r="A87" s="168"/>
      <c r="B87" s="168"/>
      <c r="C87" s="168"/>
      <c r="D87" s="168"/>
      <c r="E87" s="168"/>
    </row>
    <row r="88" spans="1:5" x14ac:dyDescent="0.2">
      <c r="A88" s="168"/>
      <c r="B88" s="168"/>
      <c r="C88" s="168"/>
      <c r="D88" s="168"/>
      <c r="E88" s="168"/>
    </row>
    <row r="89" spans="1:5" x14ac:dyDescent="0.2">
      <c r="A89" s="168"/>
      <c r="B89" s="168"/>
      <c r="C89" s="168"/>
      <c r="D89" s="168"/>
      <c r="E89" s="168"/>
    </row>
    <row r="90" spans="1:5" x14ac:dyDescent="0.2">
      <c r="A90" s="168"/>
    </row>
  </sheetData>
  <dataConsolidate/>
  <mergeCells count="7">
    <mergeCell ref="A71:B71"/>
    <mergeCell ref="B2:E2"/>
    <mergeCell ref="B3:E3"/>
    <mergeCell ref="B4:E4"/>
    <mergeCell ref="B5:E5"/>
    <mergeCell ref="A9:E9"/>
    <mergeCell ref="B6:E6"/>
  </mergeCells>
  <pageMargins left="0.98425196850393704" right="0.39370078740157483" top="0.78740157480314965" bottom="0.78740157480314965" header="0" footer="0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opLeftCell="A4" workbookViewId="0">
      <selection activeCell="A5" sqref="A5:B5"/>
    </sheetView>
  </sheetViews>
  <sheetFormatPr defaultRowHeight="15" x14ac:dyDescent="0.25"/>
  <cols>
    <col min="1" max="1" width="45.5703125" customWidth="1"/>
    <col min="2" max="2" width="35" customWidth="1"/>
    <col min="3" max="3" width="9.140625" customWidth="1"/>
  </cols>
  <sheetData>
    <row r="1" spans="1:20" ht="15.75" x14ac:dyDescent="0.25">
      <c r="A1" s="371" t="s">
        <v>571</v>
      </c>
      <c r="B1" s="371"/>
    </row>
    <row r="2" spans="1:20" ht="15.75" x14ac:dyDescent="0.25">
      <c r="A2" s="372" t="s">
        <v>572</v>
      </c>
      <c r="B2" s="372"/>
    </row>
    <row r="3" spans="1:20" ht="15.75" x14ac:dyDescent="0.25">
      <c r="A3" s="372" t="s">
        <v>573</v>
      </c>
      <c r="B3" s="372"/>
    </row>
    <row r="4" spans="1:20" ht="15.75" x14ac:dyDescent="0.25">
      <c r="A4" s="372" t="s">
        <v>417</v>
      </c>
      <c r="B4" s="372"/>
    </row>
    <row r="5" spans="1:20" ht="15.75" x14ac:dyDescent="0.25">
      <c r="A5" s="372" t="s">
        <v>596</v>
      </c>
      <c r="B5" s="372"/>
    </row>
    <row r="6" spans="1:20" ht="15.75" x14ac:dyDescent="0.25">
      <c r="A6" s="372"/>
      <c r="B6" s="372"/>
    </row>
    <row r="8" spans="1:20" ht="58.5" customHeight="1" x14ac:dyDescent="0.25">
      <c r="A8" s="369" t="s">
        <v>574</v>
      </c>
      <c r="B8" s="36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spans="1:20" x14ac:dyDescent="0.25">
      <c r="A9" s="370"/>
      <c r="B9" s="370"/>
    </row>
    <row r="11" spans="1:20" ht="31.5" x14ac:dyDescent="0.25">
      <c r="A11" s="286" t="s">
        <v>575</v>
      </c>
      <c r="B11" s="286" t="s">
        <v>576</v>
      </c>
    </row>
    <row r="12" spans="1:20" ht="15.75" x14ac:dyDescent="0.25">
      <c r="A12" s="287" t="s">
        <v>577</v>
      </c>
      <c r="B12" s="288">
        <v>1</v>
      </c>
    </row>
    <row r="13" spans="1:20" ht="15.75" x14ac:dyDescent="0.25">
      <c r="A13" s="287" t="s">
        <v>314</v>
      </c>
      <c r="B13" s="288">
        <v>1</v>
      </c>
    </row>
    <row r="14" spans="1:20" ht="15.75" x14ac:dyDescent="0.25">
      <c r="A14" s="289" t="s">
        <v>293</v>
      </c>
      <c r="B14" s="290">
        <v>0.1</v>
      </c>
    </row>
    <row r="15" spans="1:20" ht="15.75" x14ac:dyDescent="0.25">
      <c r="A15" s="289" t="s">
        <v>578</v>
      </c>
      <c r="B15" s="290">
        <v>1</v>
      </c>
    </row>
    <row r="16" spans="1:20" ht="33.75" customHeight="1" x14ac:dyDescent="0.25">
      <c r="A16" s="291" t="s">
        <v>579</v>
      </c>
      <c r="B16" s="288">
        <v>1</v>
      </c>
    </row>
    <row r="17" spans="1:2" ht="30" x14ac:dyDescent="0.25">
      <c r="A17" s="292" t="s">
        <v>580</v>
      </c>
      <c r="B17" s="293">
        <v>0.5</v>
      </c>
    </row>
    <row r="18" spans="1:2" ht="60" x14ac:dyDescent="0.25">
      <c r="A18" s="292" t="s">
        <v>581</v>
      </c>
      <c r="B18" s="293">
        <v>1</v>
      </c>
    </row>
    <row r="19" spans="1:2" ht="15.75" x14ac:dyDescent="0.25">
      <c r="A19" s="294" t="s">
        <v>582</v>
      </c>
      <c r="B19" s="293">
        <v>1</v>
      </c>
    </row>
    <row r="20" spans="1:2" ht="30" x14ac:dyDescent="0.25">
      <c r="A20" s="292" t="s">
        <v>583</v>
      </c>
      <c r="B20" s="293">
        <v>1</v>
      </c>
    </row>
  </sheetData>
  <mergeCells count="8">
    <mergeCell ref="A8:B8"/>
    <mergeCell ref="A9:B9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7"/>
  <sheetViews>
    <sheetView showGridLines="0" view="pageBreakPreview" topLeftCell="A82" zoomScaleNormal="100" zoomScaleSheetLayoutView="100" workbookViewId="0">
      <selection activeCell="A121" sqref="A121"/>
    </sheetView>
  </sheetViews>
  <sheetFormatPr defaultColWidth="9.140625" defaultRowHeight="12.75" x14ac:dyDescent="0.2"/>
  <cols>
    <col min="1" max="1" width="62" style="2" customWidth="1"/>
    <col min="2" max="3" width="5" style="2" customWidth="1"/>
    <col min="4" max="4" width="14.28515625" style="2" customWidth="1"/>
    <col min="5" max="5" width="6.42578125" style="2" customWidth="1"/>
    <col min="6" max="6" width="12.42578125" style="62" customWidth="1"/>
    <col min="7" max="7" width="12.5703125" style="2" customWidth="1"/>
    <col min="8" max="8" width="14" style="66" customWidth="1"/>
    <col min="9" max="9" width="14.5703125" style="181" customWidth="1"/>
    <col min="10" max="232" width="9.140625" style="2" customWidth="1"/>
    <col min="233" max="16384" width="9.140625" style="2"/>
  </cols>
  <sheetData>
    <row r="1" spans="1:9" x14ac:dyDescent="0.2">
      <c r="A1" s="304"/>
      <c r="B1" s="111"/>
      <c r="C1" s="304"/>
      <c r="D1" s="304"/>
      <c r="E1" s="373" t="s">
        <v>113</v>
      </c>
      <c r="F1" s="373"/>
      <c r="G1" s="373"/>
      <c r="H1" s="373"/>
    </row>
    <row r="2" spans="1:9" ht="47.25" customHeight="1" x14ac:dyDescent="0.2">
      <c r="A2" s="304"/>
      <c r="B2" s="111"/>
      <c r="C2" s="304"/>
      <c r="D2" s="85"/>
      <c r="E2" s="305"/>
      <c r="F2" s="375" t="s">
        <v>445</v>
      </c>
      <c r="G2" s="376"/>
      <c r="H2" s="376"/>
    </row>
    <row r="3" spans="1:9" ht="15" x14ac:dyDescent="0.25">
      <c r="A3" s="304"/>
      <c r="B3" s="111"/>
      <c r="C3" s="304"/>
      <c r="D3" s="300"/>
      <c r="E3" s="300"/>
      <c r="F3" s="373" t="s">
        <v>596</v>
      </c>
      <c r="G3" s="381"/>
      <c r="H3" s="381"/>
    </row>
    <row r="4" spans="1:9" x14ac:dyDescent="0.2">
      <c r="A4" s="306"/>
      <c r="B4" s="337"/>
      <c r="C4" s="306"/>
      <c r="D4" s="306"/>
      <c r="E4" s="306"/>
      <c r="F4" s="306"/>
      <c r="G4" s="306"/>
      <c r="H4" s="306"/>
    </row>
    <row r="5" spans="1:9" s="29" customFormat="1" ht="67.5" customHeight="1" x14ac:dyDescent="0.2">
      <c r="A5" s="374" t="s">
        <v>446</v>
      </c>
      <c r="B5" s="374"/>
      <c r="C5" s="374"/>
      <c r="D5" s="374"/>
      <c r="E5" s="374"/>
      <c r="F5" s="374"/>
      <c r="G5" s="374"/>
      <c r="H5" s="374"/>
      <c r="I5" s="182"/>
    </row>
    <row r="6" spans="1:9" s="29" customFormat="1" ht="9.75" customHeight="1" x14ac:dyDescent="0.2">
      <c r="A6" s="301"/>
      <c r="B6" s="338"/>
      <c r="C6" s="307"/>
      <c r="D6" s="307"/>
      <c r="E6" s="307"/>
      <c r="F6" s="307"/>
      <c r="G6" s="307"/>
      <c r="H6" s="307"/>
      <c r="I6" s="182"/>
    </row>
    <row r="7" spans="1:9" x14ac:dyDescent="0.2">
      <c r="A7" s="308"/>
      <c r="B7" s="339"/>
      <c r="C7" s="308"/>
      <c r="D7" s="308"/>
      <c r="E7" s="308"/>
      <c r="F7" s="308"/>
      <c r="G7" s="308"/>
      <c r="H7" s="87" t="s">
        <v>115</v>
      </c>
    </row>
    <row r="8" spans="1:9" ht="25.5" customHeight="1" x14ac:dyDescent="0.2">
      <c r="A8" s="377" t="s">
        <v>0</v>
      </c>
      <c r="B8" s="379" t="s">
        <v>1</v>
      </c>
      <c r="C8" s="377" t="s">
        <v>2</v>
      </c>
      <c r="D8" s="377" t="s">
        <v>3</v>
      </c>
      <c r="E8" s="377" t="s">
        <v>4</v>
      </c>
      <c r="F8" s="377" t="s">
        <v>150</v>
      </c>
      <c r="G8" s="378"/>
      <c r="H8" s="378"/>
    </row>
    <row r="9" spans="1:9" ht="24.75" customHeight="1" x14ac:dyDescent="0.2">
      <c r="A9" s="378"/>
      <c r="B9" s="380"/>
      <c r="C9" s="378"/>
      <c r="D9" s="378"/>
      <c r="E9" s="378"/>
      <c r="F9" s="328" t="s">
        <v>148</v>
      </c>
      <c r="G9" s="302" t="s">
        <v>149</v>
      </c>
      <c r="H9" s="302" t="s">
        <v>410</v>
      </c>
    </row>
    <row r="10" spans="1:9" ht="15.95" customHeight="1" x14ac:dyDescent="0.2">
      <c r="A10" s="105" t="s">
        <v>6</v>
      </c>
      <c r="B10" s="340">
        <v>1</v>
      </c>
      <c r="C10" s="89" t="s">
        <v>7</v>
      </c>
      <c r="D10" s="90" t="s">
        <v>7</v>
      </c>
      <c r="E10" s="91" t="s">
        <v>7</v>
      </c>
      <c r="F10" s="83">
        <f>F11+F26+F45+F50+F57+F62+F16</f>
        <v>16264.3</v>
      </c>
      <c r="G10" s="83">
        <f t="shared" ref="G10:H10" si="0">G11+G26+G45+G50+G57+G62+G16</f>
        <v>15774.400000000001</v>
      </c>
      <c r="H10" s="83">
        <f t="shared" si="0"/>
        <v>16496.599999999999</v>
      </c>
    </row>
    <row r="11" spans="1:9" s="169" customFormat="1" ht="32.1" customHeight="1" x14ac:dyDescent="0.2">
      <c r="A11" s="88" t="s">
        <v>8</v>
      </c>
      <c r="B11" s="340">
        <v>1</v>
      </c>
      <c r="C11" s="89">
        <v>2</v>
      </c>
      <c r="D11" s="90" t="s">
        <v>7</v>
      </c>
      <c r="E11" s="91" t="s">
        <v>7</v>
      </c>
      <c r="F11" s="83">
        <f t="shared" ref="F11:H14" si="1">F12</f>
        <v>1366.9</v>
      </c>
      <c r="G11" s="83">
        <f t="shared" si="1"/>
        <v>1366.9</v>
      </c>
      <c r="H11" s="92">
        <f t="shared" si="1"/>
        <v>1366.9</v>
      </c>
      <c r="I11" s="183"/>
    </row>
    <row r="12" spans="1:9" ht="15.95" customHeight="1" x14ac:dyDescent="0.2">
      <c r="A12" s="49" t="s">
        <v>9</v>
      </c>
      <c r="B12" s="341">
        <v>1</v>
      </c>
      <c r="C12" s="36">
        <v>2</v>
      </c>
      <c r="D12" s="37" t="s">
        <v>10</v>
      </c>
      <c r="E12" s="38" t="s">
        <v>7</v>
      </c>
      <c r="F12" s="52">
        <f t="shared" si="1"/>
        <v>1366.9</v>
      </c>
      <c r="G12" s="52">
        <f t="shared" si="1"/>
        <v>1366.9</v>
      </c>
      <c r="H12" s="68">
        <f t="shared" si="1"/>
        <v>1366.9</v>
      </c>
    </row>
    <row r="13" spans="1:9" ht="15.95" customHeight="1" x14ac:dyDescent="0.2">
      <c r="A13" s="49" t="s">
        <v>11</v>
      </c>
      <c r="B13" s="341">
        <v>1</v>
      </c>
      <c r="C13" s="36">
        <v>2</v>
      </c>
      <c r="D13" s="37" t="s">
        <v>12</v>
      </c>
      <c r="E13" s="38" t="s">
        <v>7</v>
      </c>
      <c r="F13" s="52">
        <f t="shared" si="1"/>
        <v>1366.9</v>
      </c>
      <c r="G13" s="52">
        <f t="shared" si="1"/>
        <v>1366.9</v>
      </c>
      <c r="H13" s="68">
        <f t="shared" si="1"/>
        <v>1366.9</v>
      </c>
    </row>
    <row r="14" spans="1:9" ht="63.95" customHeight="1" x14ac:dyDescent="0.2">
      <c r="A14" s="49" t="s">
        <v>13</v>
      </c>
      <c r="B14" s="341">
        <v>1</v>
      </c>
      <c r="C14" s="36">
        <v>2</v>
      </c>
      <c r="D14" s="37" t="s">
        <v>12</v>
      </c>
      <c r="E14" s="38">
        <v>100</v>
      </c>
      <c r="F14" s="52">
        <f t="shared" si="1"/>
        <v>1366.9</v>
      </c>
      <c r="G14" s="52">
        <f t="shared" si="1"/>
        <v>1366.9</v>
      </c>
      <c r="H14" s="68">
        <f t="shared" si="1"/>
        <v>1366.9</v>
      </c>
    </row>
    <row r="15" spans="1:9" s="62" customFormat="1" ht="32.1" customHeight="1" x14ac:dyDescent="0.2">
      <c r="A15" s="49" t="s">
        <v>14</v>
      </c>
      <c r="B15" s="341">
        <v>1</v>
      </c>
      <c r="C15" s="36">
        <v>2</v>
      </c>
      <c r="D15" s="37" t="s">
        <v>12</v>
      </c>
      <c r="E15" s="38">
        <v>120</v>
      </c>
      <c r="F15" s="52">
        <v>1366.9</v>
      </c>
      <c r="G15" s="52">
        <v>1366.9</v>
      </c>
      <c r="H15" s="68">
        <v>1366.9</v>
      </c>
      <c r="I15" s="187">
        <v>1366924</v>
      </c>
    </row>
    <row r="16" spans="1:9" s="169" customFormat="1" ht="32.1" customHeight="1" x14ac:dyDescent="0.2">
      <c r="A16" s="88" t="s">
        <v>161</v>
      </c>
      <c r="B16" s="340">
        <v>1</v>
      </c>
      <c r="C16" s="89">
        <v>3</v>
      </c>
      <c r="D16" s="90"/>
      <c r="E16" s="91"/>
      <c r="F16" s="83">
        <f>F17</f>
        <v>1188.5999999999999</v>
      </c>
      <c r="G16" s="83">
        <f t="shared" ref="G16:H16" si="2">G17</f>
        <v>1190.5</v>
      </c>
      <c r="H16" s="83">
        <f t="shared" si="2"/>
        <v>1190.5</v>
      </c>
      <c r="I16" s="183"/>
    </row>
    <row r="17" spans="1:9" ht="15.95" customHeight="1" x14ac:dyDescent="0.2">
      <c r="A17" s="49" t="s">
        <v>9</v>
      </c>
      <c r="B17" s="341">
        <v>1</v>
      </c>
      <c r="C17" s="36">
        <v>3</v>
      </c>
      <c r="D17" s="37" t="s">
        <v>10</v>
      </c>
      <c r="E17" s="38"/>
      <c r="F17" s="52">
        <f>F18+F23</f>
        <v>1188.5999999999999</v>
      </c>
      <c r="G17" s="52">
        <f t="shared" ref="G17:H17" si="3">G18+G23</f>
        <v>1190.5</v>
      </c>
      <c r="H17" s="52">
        <f t="shared" si="3"/>
        <v>1190.5</v>
      </c>
    </row>
    <row r="18" spans="1:9" ht="15.95" customHeight="1" x14ac:dyDescent="0.2">
      <c r="A18" s="49" t="s">
        <v>16</v>
      </c>
      <c r="B18" s="341">
        <v>1</v>
      </c>
      <c r="C18" s="36">
        <v>3</v>
      </c>
      <c r="D18" s="37" t="s">
        <v>585</v>
      </c>
      <c r="E18" s="38"/>
      <c r="F18" s="52">
        <f>F19+F21</f>
        <v>8.1</v>
      </c>
      <c r="G18" s="52">
        <f t="shared" ref="G18:H18" si="4">G19+G21</f>
        <v>10</v>
      </c>
      <c r="H18" s="52">
        <f t="shared" si="4"/>
        <v>10</v>
      </c>
    </row>
    <row r="19" spans="1:9" ht="32.1" customHeight="1" x14ac:dyDescent="0.2">
      <c r="A19" s="49" t="s">
        <v>143</v>
      </c>
      <c r="B19" s="341">
        <v>1</v>
      </c>
      <c r="C19" s="36">
        <v>3</v>
      </c>
      <c r="D19" s="37" t="s">
        <v>585</v>
      </c>
      <c r="E19" s="38">
        <v>200</v>
      </c>
      <c r="F19" s="52">
        <f>F20</f>
        <v>8</v>
      </c>
      <c r="G19" s="52">
        <f t="shared" ref="G19:H19" si="5">G20</f>
        <v>9.9</v>
      </c>
      <c r="H19" s="52">
        <f t="shared" si="5"/>
        <v>9.9</v>
      </c>
    </row>
    <row r="20" spans="1:9" ht="32.1" customHeight="1" x14ac:dyDescent="0.2">
      <c r="A20" s="49" t="s">
        <v>18</v>
      </c>
      <c r="B20" s="341">
        <v>1</v>
      </c>
      <c r="C20" s="36">
        <v>3</v>
      </c>
      <c r="D20" s="37" t="s">
        <v>585</v>
      </c>
      <c r="E20" s="38">
        <v>240</v>
      </c>
      <c r="F20" s="52">
        <v>8</v>
      </c>
      <c r="G20" s="52">
        <v>9.9</v>
      </c>
      <c r="H20" s="68">
        <v>9.9</v>
      </c>
    </row>
    <row r="21" spans="1:9" ht="15.95" customHeight="1" x14ac:dyDescent="0.2">
      <c r="A21" s="49" t="s">
        <v>19</v>
      </c>
      <c r="B21" s="341">
        <v>1</v>
      </c>
      <c r="C21" s="36">
        <v>3</v>
      </c>
      <c r="D21" s="37" t="s">
        <v>585</v>
      </c>
      <c r="E21" s="38">
        <v>800</v>
      </c>
      <c r="F21" s="52">
        <f>F22</f>
        <v>0.1</v>
      </c>
      <c r="G21" s="52">
        <f t="shared" ref="G21:H21" si="6">G22</f>
        <v>0.1</v>
      </c>
      <c r="H21" s="52">
        <f t="shared" si="6"/>
        <v>0.1</v>
      </c>
    </row>
    <row r="22" spans="1:9" ht="15.95" customHeight="1" x14ac:dyDescent="0.2">
      <c r="A22" s="49" t="s">
        <v>20</v>
      </c>
      <c r="B22" s="341">
        <v>1</v>
      </c>
      <c r="C22" s="36">
        <v>3</v>
      </c>
      <c r="D22" s="37" t="s">
        <v>585</v>
      </c>
      <c r="E22" s="38">
        <v>850</v>
      </c>
      <c r="F22" s="52">
        <v>0.1</v>
      </c>
      <c r="G22" s="52">
        <v>0.1</v>
      </c>
      <c r="H22" s="68">
        <v>0.1</v>
      </c>
    </row>
    <row r="23" spans="1:9" ht="32.1" customHeight="1" x14ac:dyDescent="0.2">
      <c r="A23" s="49" t="s">
        <v>162</v>
      </c>
      <c r="B23" s="341">
        <v>1</v>
      </c>
      <c r="C23" s="36">
        <v>3</v>
      </c>
      <c r="D23" s="37" t="s">
        <v>163</v>
      </c>
      <c r="E23" s="38"/>
      <c r="F23" s="52">
        <f>F24</f>
        <v>1180.5</v>
      </c>
      <c r="G23" s="52">
        <f t="shared" ref="G23:H24" si="7">G24</f>
        <v>1180.5</v>
      </c>
      <c r="H23" s="52">
        <f t="shared" si="7"/>
        <v>1180.5</v>
      </c>
    </row>
    <row r="24" spans="1:9" ht="32.1" customHeight="1" x14ac:dyDescent="0.2">
      <c r="A24" s="49" t="s">
        <v>13</v>
      </c>
      <c r="B24" s="341">
        <v>1</v>
      </c>
      <c r="C24" s="36">
        <v>3</v>
      </c>
      <c r="D24" s="37" t="s">
        <v>163</v>
      </c>
      <c r="E24" s="38">
        <v>100</v>
      </c>
      <c r="F24" s="52">
        <f>F25</f>
        <v>1180.5</v>
      </c>
      <c r="G24" s="52">
        <f t="shared" si="7"/>
        <v>1180.5</v>
      </c>
      <c r="H24" s="52">
        <f t="shared" si="7"/>
        <v>1180.5</v>
      </c>
    </row>
    <row r="25" spans="1:9" ht="32.1" customHeight="1" x14ac:dyDescent="0.2">
      <c r="A25" s="49" t="s">
        <v>14</v>
      </c>
      <c r="B25" s="341">
        <v>1</v>
      </c>
      <c r="C25" s="36">
        <v>3</v>
      </c>
      <c r="D25" s="37" t="s">
        <v>163</v>
      </c>
      <c r="E25" s="38">
        <v>120</v>
      </c>
      <c r="F25" s="52">
        <v>1180.5</v>
      </c>
      <c r="G25" s="52">
        <v>1180.5</v>
      </c>
      <c r="H25" s="68">
        <v>1180.5</v>
      </c>
      <c r="I25" s="181">
        <v>1180525</v>
      </c>
    </row>
    <row r="26" spans="1:9" ht="48" customHeight="1" x14ac:dyDescent="0.2">
      <c r="A26" s="88" t="s">
        <v>21</v>
      </c>
      <c r="B26" s="340">
        <v>1</v>
      </c>
      <c r="C26" s="89">
        <v>4</v>
      </c>
      <c r="D26" s="90" t="s">
        <v>7</v>
      </c>
      <c r="E26" s="91" t="s">
        <v>7</v>
      </c>
      <c r="F26" s="83">
        <f>F27</f>
        <v>11598.5</v>
      </c>
      <c r="G26" s="83">
        <f>G27</f>
        <v>11644.800000000001</v>
      </c>
      <c r="H26" s="92">
        <f>H27</f>
        <v>12167</v>
      </c>
      <c r="I26" s="181">
        <v>11666569</v>
      </c>
    </row>
    <row r="27" spans="1:9" ht="15.95" customHeight="1" x14ac:dyDescent="0.2">
      <c r="A27" s="49" t="s">
        <v>9</v>
      </c>
      <c r="B27" s="341">
        <v>1</v>
      </c>
      <c r="C27" s="36">
        <v>4</v>
      </c>
      <c r="D27" s="37" t="s">
        <v>10</v>
      </c>
      <c r="E27" s="91"/>
      <c r="F27" s="52">
        <f>F28+F31+F36+F39+F42</f>
        <v>11598.5</v>
      </c>
      <c r="G27" s="52">
        <f>G28+G31+G36+G39+G42</f>
        <v>11644.800000000001</v>
      </c>
      <c r="H27" s="68">
        <f>H28+H31+H36+H39+H42</f>
        <v>12167</v>
      </c>
    </row>
    <row r="28" spans="1:9" ht="31.5" customHeight="1" x14ac:dyDescent="0.2">
      <c r="A28" s="49" t="s">
        <v>22</v>
      </c>
      <c r="B28" s="341">
        <v>1</v>
      </c>
      <c r="C28" s="36">
        <v>4</v>
      </c>
      <c r="D28" s="37" t="s">
        <v>23</v>
      </c>
      <c r="E28" s="38"/>
      <c r="F28" s="52">
        <f t="shared" ref="F28:H29" si="8">F29</f>
        <v>8937.5</v>
      </c>
      <c r="G28" s="52">
        <f t="shared" si="8"/>
        <v>9300</v>
      </c>
      <c r="H28" s="68">
        <f t="shared" si="8"/>
        <v>9300</v>
      </c>
    </row>
    <row r="29" spans="1:9" ht="63.95" customHeight="1" x14ac:dyDescent="0.2">
      <c r="A29" s="49" t="s">
        <v>13</v>
      </c>
      <c r="B29" s="341">
        <v>1</v>
      </c>
      <c r="C29" s="36">
        <v>4</v>
      </c>
      <c r="D29" s="37" t="s">
        <v>23</v>
      </c>
      <c r="E29" s="38">
        <v>100</v>
      </c>
      <c r="F29" s="52">
        <f t="shared" si="8"/>
        <v>8937.5</v>
      </c>
      <c r="G29" s="52">
        <f t="shared" si="8"/>
        <v>9300</v>
      </c>
      <c r="H29" s="68">
        <f t="shared" si="8"/>
        <v>9300</v>
      </c>
    </row>
    <row r="30" spans="1:9" ht="32.1" customHeight="1" x14ac:dyDescent="0.2">
      <c r="A30" s="49" t="s">
        <v>14</v>
      </c>
      <c r="B30" s="341">
        <v>1</v>
      </c>
      <c r="C30" s="36">
        <v>4</v>
      </c>
      <c r="D30" s="37" t="s">
        <v>23</v>
      </c>
      <c r="E30" s="38">
        <v>120</v>
      </c>
      <c r="F30" s="52">
        <f>9055.2-117.7</f>
        <v>8937.5</v>
      </c>
      <c r="G30" s="52">
        <v>9300</v>
      </c>
      <c r="H30" s="68">
        <v>9300</v>
      </c>
    </row>
    <row r="31" spans="1:9" ht="15.95" customHeight="1" x14ac:dyDescent="0.2">
      <c r="A31" s="49" t="s">
        <v>16</v>
      </c>
      <c r="B31" s="341">
        <v>1</v>
      </c>
      <c r="C31" s="36">
        <v>4</v>
      </c>
      <c r="D31" s="37" t="s">
        <v>17</v>
      </c>
      <c r="E31" s="38" t="s">
        <v>7</v>
      </c>
      <c r="F31" s="52">
        <f>F32+F34</f>
        <v>2388.1</v>
      </c>
      <c r="G31" s="52">
        <f>G32+G34</f>
        <v>2344.6999999999998</v>
      </c>
      <c r="H31" s="68">
        <f>H32+H34</f>
        <v>2866.9</v>
      </c>
    </row>
    <row r="32" spans="1:9" ht="32.1" customHeight="1" x14ac:dyDescent="0.2">
      <c r="A32" s="49" t="s">
        <v>143</v>
      </c>
      <c r="B32" s="341">
        <v>1</v>
      </c>
      <c r="C32" s="36">
        <v>4</v>
      </c>
      <c r="D32" s="37" t="s">
        <v>17</v>
      </c>
      <c r="E32" s="38">
        <v>200</v>
      </c>
      <c r="F32" s="52">
        <f>F33</f>
        <v>2337.1</v>
      </c>
      <c r="G32" s="52">
        <f>G33</f>
        <v>2231.6999999999998</v>
      </c>
      <c r="H32" s="68">
        <f>H33</f>
        <v>2753.9</v>
      </c>
    </row>
    <row r="33" spans="1:9" ht="32.1" customHeight="1" x14ac:dyDescent="0.2">
      <c r="A33" s="49" t="s">
        <v>18</v>
      </c>
      <c r="B33" s="341">
        <v>1</v>
      </c>
      <c r="C33" s="36">
        <v>4</v>
      </c>
      <c r="D33" s="37" t="s">
        <v>17</v>
      </c>
      <c r="E33" s="38">
        <v>240</v>
      </c>
      <c r="F33" s="52">
        <f>2388.1-F35</f>
        <v>2337.1</v>
      </c>
      <c r="G33" s="52">
        <f>2301.6-9.9-60</f>
        <v>2231.6999999999998</v>
      </c>
      <c r="H33" s="68">
        <f>2823.8-9.9-60</f>
        <v>2753.9</v>
      </c>
    </row>
    <row r="34" spans="1:9" ht="15.95" customHeight="1" x14ac:dyDescent="0.2">
      <c r="A34" s="49" t="s">
        <v>19</v>
      </c>
      <c r="B34" s="341">
        <v>1</v>
      </c>
      <c r="C34" s="36">
        <v>4</v>
      </c>
      <c r="D34" s="37" t="s">
        <v>17</v>
      </c>
      <c r="E34" s="38">
        <v>800</v>
      </c>
      <c r="F34" s="52">
        <f>F35</f>
        <v>51</v>
      </c>
      <c r="G34" s="52">
        <f>G35</f>
        <v>113</v>
      </c>
      <c r="H34" s="68">
        <f>H35</f>
        <v>113</v>
      </c>
    </row>
    <row r="35" spans="1:9" ht="15.95" customHeight="1" x14ac:dyDescent="0.2">
      <c r="A35" s="49" t="s">
        <v>20</v>
      </c>
      <c r="B35" s="341">
        <v>1</v>
      </c>
      <c r="C35" s="36">
        <v>4</v>
      </c>
      <c r="D35" s="37" t="s">
        <v>17</v>
      </c>
      <c r="E35" s="38">
        <v>850</v>
      </c>
      <c r="F35" s="52">
        <v>51</v>
      </c>
      <c r="G35" s="52">
        <v>113</v>
      </c>
      <c r="H35" s="68">
        <v>113</v>
      </c>
      <c r="I35" s="181">
        <v>51000</v>
      </c>
    </row>
    <row r="36" spans="1:9" ht="32.1" customHeight="1" x14ac:dyDescent="0.2">
      <c r="A36" s="49" t="s">
        <v>112</v>
      </c>
      <c r="B36" s="341">
        <v>1</v>
      </c>
      <c r="C36" s="36">
        <v>4</v>
      </c>
      <c r="D36" s="37" t="s">
        <v>111</v>
      </c>
      <c r="E36" s="38"/>
      <c r="F36" s="52">
        <f t="shared" ref="F36:H37" si="9">F37</f>
        <v>0.1</v>
      </c>
      <c r="G36" s="52">
        <f t="shared" si="9"/>
        <v>0.1</v>
      </c>
      <c r="H36" s="68">
        <f t="shared" si="9"/>
        <v>0.1</v>
      </c>
    </row>
    <row r="37" spans="1:9" ht="32.1" customHeight="1" x14ac:dyDescent="0.2">
      <c r="A37" s="49" t="s">
        <v>143</v>
      </c>
      <c r="B37" s="341">
        <v>1</v>
      </c>
      <c r="C37" s="36">
        <v>4</v>
      </c>
      <c r="D37" s="37" t="s">
        <v>111</v>
      </c>
      <c r="E37" s="38">
        <v>200</v>
      </c>
      <c r="F37" s="52">
        <f t="shared" si="9"/>
        <v>0.1</v>
      </c>
      <c r="G37" s="52">
        <f t="shared" si="9"/>
        <v>0.1</v>
      </c>
      <c r="H37" s="68">
        <f t="shared" si="9"/>
        <v>0.1</v>
      </c>
    </row>
    <row r="38" spans="1:9" ht="32.1" customHeight="1" x14ac:dyDescent="0.2">
      <c r="A38" s="49" t="s">
        <v>18</v>
      </c>
      <c r="B38" s="341">
        <v>1</v>
      </c>
      <c r="C38" s="36">
        <v>4</v>
      </c>
      <c r="D38" s="37" t="s">
        <v>111</v>
      </c>
      <c r="E38" s="38">
        <v>240</v>
      </c>
      <c r="F38" s="52">
        <v>0.1</v>
      </c>
      <c r="G38" s="52">
        <v>0.1</v>
      </c>
      <c r="H38" s="68">
        <v>0.1</v>
      </c>
    </row>
    <row r="39" spans="1:9" ht="62.25" customHeight="1" x14ac:dyDescent="0.2">
      <c r="A39" s="49" t="s">
        <v>153</v>
      </c>
      <c r="B39" s="341">
        <v>1</v>
      </c>
      <c r="C39" s="36">
        <v>4</v>
      </c>
      <c r="D39" s="37" t="s">
        <v>97</v>
      </c>
      <c r="E39" s="38"/>
      <c r="F39" s="52">
        <f t="shared" ref="F39:H40" si="10">F40</f>
        <v>272.8</v>
      </c>
      <c r="G39" s="52">
        <f t="shared" si="10"/>
        <v>0</v>
      </c>
      <c r="H39" s="68">
        <f t="shared" si="10"/>
        <v>0</v>
      </c>
    </row>
    <row r="40" spans="1:9" ht="32.1" customHeight="1" x14ac:dyDescent="0.2">
      <c r="A40" s="49" t="s">
        <v>13</v>
      </c>
      <c r="B40" s="341">
        <v>1</v>
      </c>
      <c r="C40" s="36">
        <v>4</v>
      </c>
      <c r="D40" s="37" t="s">
        <v>97</v>
      </c>
      <c r="E40" s="38">
        <v>100</v>
      </c>
      <c r="F40" s="52">
        <f t="shared" si="10"/>
        <v>272.8</v>
      </c>
      <c r="G40" s="52">
        <f t="shared" si="10"/>
        <v>0</v>
      </c>
      <c r="H40" s="68">
        <f t="shared" si="10"/>
        <v>0</v>
      </c>
    </row>
    <row r="41" spans="1:9" ht="32.1" customHeight="1" x14ac:dyDescent="0.2">
      <c r="A41" s="49" t="s">
        <v>14</v>
      </c>
      <c r="B41" s="341">
        <v>1</v>
      </c>
      <c r="C41" s="36">
        <v>4</v>
      </c>
      <c r="D41" s="37" t="s">
        <v>97</v>
      </c>
      <c r="E41" s="38">
        <v>120</v>
      </c>
      <c r="F41" s="52">
        <v>272.8</v>
      </c>
      <c r="G41" s="52">
        <v>0</v>
      </c>
      <c r="H41" s="68">
        <v>0</v>
      </c>
    </row>
    <row r="42" spans="1:9" s="169" customFormat="1" ht="64.5" hidden="1" customHeight="1" x14ac:dyDescent="0.2">
      <c r="A42" s="49" t="s">
        <v>152</v>
      </c>
      <c r="B42" s="341">
        <v>1</v>
      </c>
      <c r="C42" s="36">
        <v>4</v>
      </c>
      <c r="D42" s="37" t="s">
        <v>144</v>
      </c>
      <c r="E42" s="38"/>
      <c r="F42" s="52">
        <f t="shared" ref="F42:H43" si="11">F43</f>
        <v>0</v>
      </c>
      <c r="G42" s="52">
        <f t="shared" si="11"/>
        <v>0</v>
      </c>
      <c r="H42" s="68">
        <f t="shared" si="11"/>
        <v>0</v>
      </c>
      <c r="I42" s="183"/>
    </row>
    <row r="43" spans="1:9" s="169" customFormat="1" ht="32.1" hidden="1" customHeight="1" x14ac:dyDescent="0.2">
      <c r="A43" s="49" t="s">
        <v>13</v>
      </c>
      <c r="B43" s="341">
        <v>1</v>
      </c>
      <c r="C43" s="36">
        <v>4</v>
      </c>
      <c r="D43" s="37" t="s">
        <v>144</v>
      </c>
      <c r="E43" s="38">
        <v>100</v>
      </c>
      <c r="F43" s="52">
        <f t="shared" si="11"/>
        <v>0</v>
      </c>
      <c r="G43" s="52">
        <f t="shared" si="11"/>
        <v>0</v>
      </c>
      <c r="H43" s="68">
        <f t="shared" si="11"/>
        <v>0</v>
      </c>
      <c r="I43" s="183"/>
    </row>
    <row r="44" spans="1:9" s="169" customFormat="1" ht="32.1" hidden="1" customHeight="1" x14ac:dyDescent="0.2">
      <c r="A44" s="49" t="s">
        <v>14</v>
      </c>
      <c r="B44" s="341">
        <v>1</v>
      </c>
      <c r="C44" s="36">
        <v>4</v>
      </c>
      <c r="D44" s="37" t="s">
        <v>144</v>
      </c>
      <c r="E44" s="38">
        <v>120</v>
      </c>
      <c r="F44" s="52">
        <v>0</v>
      </c>
      <c r="G44" s="52">
        <v>0</v>
      </c>
      <c r="H44" s="68">
        <v>0</v>
      </c>
      <c r="I44" s="183"/>
    </row>
    <row r="45" spans="1:9" ht="48" customHeight="1" x14ac:dyDescent="0.2">
      <c r="A45" s="88" t="s">
        <v>24</v>
      </c>
      <c r="B45" s="340">
        <v>1</v>
      </c>
      <c r="C45" s="89">
        <v>6</v>
      </c>
      <c r="D45" s="90" t="s">
        <v>7</v>
      </c>
      <c r="E45" s="91" t="s">
        <v>7</v>
      </c>
      <c r="F45" s="83">
        <f t="shared" ref="F45:H48" si="12">F46</f>
        <v>60</v>
      </c>
      <c r="G45" s="83">
        <v>60</v>
      </c>
      <c r="H45" s="92">
        <v>60</v>
      </c>
      <c r="I45" s="181">
        <v>60000</v>
      </c>
    </row>
    <row r="46" spans="1:9" ht="15.95" customHeight="1" x14ac:dyDescent="0.2">
      <c r="A46" s="49" t="s">
        <v>15</v>
      </c>
      <c r="B46" s="341">
        <v>1</v>
      </c>
      <c r="C46" s="36">
        <v>6</v>
      </c>
      <c r="D46" s="37" t="s">
        <v>10</v>
      </c>
      <c r="E46" s="38" t="s">
        <v>7</v>
      </c>
      <c r="F46" s="52">
        <f t="shared" si="12"/>
        <v>60</v>
      </c>
      <c r="G46" s="52">
        <f t="shared" si="12"/>
        <v>60</v>
      </c>
      <c r="H46" s="68">
        <f t="shared" si="12"/>
        <v>60</v>
      </c>
    </row>
    <row r="47" spans="1:9" ht="18" customHeight="1" x14ac:dyDescent="0.2">
      <c r="A47" s="49" t="s">
        <v>118</v>
      </c>
      <c r="B47" s="341">
        <v>1</v>
      </c>
      <c r="C47" s="36">
        <v>6</v>
      </c>
      <c r="D47" s="37" t="s">
        <v>25</v>
      </c>
      <c r="E47" s="38"/>
      <c r="F47" s="52">
        <f t="shared" si="12"/>
        <v>60</v>
      </c>
      <c r="G47" s="52">
        <f t="shared" si="12"/>
        <v>60</v>
      </c>
      <c r="H47" s="68">
        <f t="shared" si="12"/>
        <v>60</v>
      </c>
    </row>
    <row r="48" spans="1:9" ht="15.95" customHeight="1" x14ac:dyDescent="0.2">
      <c r="A48" s="49" t="s">
        <v>26</v>
      </c>
      <c r="B48" s="341">
        <v>1</v>
      </c>
      <c r="C48" s="36">
        <v>6</v>
      </c>
      <c r="D48" s="37" t="s">
        <v>25</v>
      </c>
      <c r="E48" s="38">
        <v>500</v>
      </c>
      <c r="F48" s="52">
        <f t="shared" si="12"/>
        <v>60</v>
      </c>
      <c r="G48" s="52">
        <f t="shared" si="12"/>
        <v>60</v>
      </c>
      <c r="H48" s="68">
        <f t="shared" si="12"/>
        <v>60</v>
      </c>
    </row>
    <row r="49" spans="1:9" ht="15.95" customHeight="1" x14ac:dyDescent="0.2">
      <c r="A49" s="49" t="s">
        <v>27</v>
      </c>
      <c r="B49" s="341">
        <v>1</v>
      </c>
      <c r="C49" s="36">
        <v>6</v>
      </c>
      <c r="D49" s="37" t="s">
        <v>25</v>
      </c>
      <c r="E49" s="38">
        <v>540</v>
      </c>
      <c r="F49" s="52">
        <v>60</v>
      </c>
      <c r="G49" s="52">
        <v>60</v>
      </c>
      <c r="H49" s="68">
        <v>60</v>
      </c>
    </row>
    <row r="50" spans="1:9" ht="15.95" hidden="1" customHeight="1" x14ac:dyDescent="0.2">
      <c r="A50" s="88" t="s">
        <v>28</v>
      </c>
      <c r="B50" s="340">
        <v>1</v>
      </c>
      <c r="C50" s="89">
        <v>7</v>
      </c>
      <c r="D50" s="90"/>
      <c r="E50" s="91"/>
      <c r="F50" s="83">
        <f t="shared" ref="F50:H51" si="13">F51</f>
        <v>0</v>
      </c>
      <c r="G50" s="83">
        <f t="shared" si="13"/>
        <v>0</v>
      </c>
      <c r="H50" s="92">
        <f t="shared" si="13"/>
        <v>0</v>
      </c>
    </row>
    <row r="51" spans="1:9" ht="15.95" hidden="1" customHeight="1" x14ac:dyDescent="0.2">
      <c r="A51" s="49" t="s">
        <v>9</v>
      </c>
      <c r="B51" s="341">
        <v>1</v>
      </c>
      <c r="C51" s="36">
        <v>7</v>
      </c>
      <c r="D51" s="37" t="s">
        <v>10</v>
      </c>
      <c r="E51" s="38"/>
      <c r="F51" s="52">
        <f t="shared" si="13"/>
        <v>0</v>
      </c>
      <c r="G51" s="52">
        <f t="shared" si="13"/>
        <v>0</v>
      </c>
      <c r="H51" s="68">
        <f t="shared" si="13"/>
        <v>0</v>
      </c>
    </row>
    <row r="52" spans="1:9" ht="32.1" hidden="1" customHeight="1" x14ac:dyDescent="0.2">
      <c r="A52" s="49" t="s">
        <v>29</v>
      </c>
      <c r="B52" s="341">
        <v>1</v>
      </c>
      <c r="C52" s="36">
        <v>7</v>
      </c>
      <c r="D52" s="37" t="s">
        <v>30</v>
      </c>
      <c r="E52" s="38"/>
      <c r="F52" s="52">
        <f>F53+F55</f>
        <v>0</v>
      </c>
      <c r="G52" s="52">
        <f t="shared" ref="F52:H53" si="14">G53</f>
        <v>0</v>
      </c>
      <c r="H52" s="68">
        <f t="shared" si="14"/>
        <v>0</v>
      </c>
    </row>
    <row r="53" spans="1:9" ht="32.1" hidden="1" customHeight="1" x14ac:dyDescent="0.2">
      <c r="A53" s="49" t="s">
        <v>143</v>
      </c>
      <c r="B53" s="341">
        <v>1</v>
      </c>
      <c r="C53" s="36">
        <v>7</v>
      </c>
      <c r="D53" s="37" t="s">
        <v>30</v>
      </c>
      <c r="E53" s="38">
        <v>200</v>
      </c>
      <c r="F53" s="52">
        <f t="shared" si="14"/>
        <v>0</v>
      </c>
      <c r="G53" s="52">
        <f t="shared" si="14"/>
        <v>0</v>
      </c>
      <c r="H53" s="68">
        <f t="shared" si="14"/>
        <v>0</v>
      </c>
    </row>
    <row r="54" spans="1:9" ht="32.1" hidden="1" customHeight="1" x14ac:dyDescent="0.2">
      <c r="A54" s="49" t="s">
        <v>18</v>
      </c>
      <c r="B54" s="341">
        <v>1</v>
      </c>
      <c r="C54" s="36">
        <v>7</v>
      </c>
      <c r="D54" s="37" t="s">
        <v>30</v>
      </c>
      <c r="E54" s="38">
        <v>240</v>
      </c>
      <c r="F54" s="52">
        <v>0</v>
      </c>
      <c r="G54" s="52">
        <v>0</v>
      </c>
      <c r="H54" s="68">
        <v>0</v>
      </c>
    </row>
    <row r="55" spans="1:9" ht="15.95" hidden="1" customHeight="1" x14ac:dyDescent="0.2">
      <c r="A55" s="49" t="s">
        <v>19</v>
      </c>
      <c r="B55" s="341">
        <v>1</v>
      </c>
      <c r="C55" s="36">
        <v>7</v>
      </c>
      <c r="D55" s="37" t="s">
        <v>30</v>
      </c>
      <c r="E55" s="38">
        <v>800</v>
      </c>
      <c r="F55" s="52">
        <f t="shared" ref="F55:H55" si="15">F56</f>
        <v>0</v>
      </c>
      <c r="G55" s="52">
        <f t="shared" si="15"/>
        <v>0</v>
      </c>
      <c r="H55" s="68">
        <f t="shared" si="15"/>
        <v>0</v>
      </c>
    </row>
    <row r="56" spans="1:9" ht="15.95" hidden="1" customHeight="1" x14ac:dyDescent="0.2">
      <c r="A56" s="49" t="s">
        <v>396</v>
      </c>
      <c r="B56" s="341">
        <v>1</v>
      </c>
      <c r="C56" s="36">
        <v>7</v>
      </c>
      <c r="D56" s="37" t="s">
        <v>30</v>
      </c>
      <c r="E56" s="38">
        <v>880</v>
      </c>
      <c r="F56" s="52"/>
      <c r="G56" s="52">
        <v>0</v>
      </c>
      <c r="H56" s="68">
        <v>0</v>
      </c>
      <c r="I56" s="181">
        <v>1077.4000000000001</v>
      </c>
    </row>
    <row r="57" spans="1:9" ht="15.95" customHeight="1" x14ac:dyDescent="0.2">
      <c r="A57" s="88" t="s">
        <v>31</v>
      </c>
      <c r="B57" s="340">
        <v>1</v>
      </c>
      <c r="C57" s="89">
        <v>11</v>
      </c>
      <c r="D57" s="90" t="s">
        <v>7</v>
      </c>
      <c r="E57" s="91" t="s">
        <v>7</v>
      </c>
      <c r="F57" s="83">
        <f t="shared" ref="F57:H60" si="16">F58</f>
        <v>900</v>
      </c>
      <c r="G57" s="83">
        <f t="shared" si="16"/>
        <v>0</v>
      </c>
      <c r="H57" s="92">
        <f t="shared" si="16"/>
        <v>0</v>
      </c>
    </row>
    <row r="58" spans="1:9" ht="15.95" customHeight="1" x14ac:dyDescent="0.2">
      <c r="A58" s="49" t="s">
        <v>9</v>
      </c>
      <c r="B58" s="341">
        <v>1</v>
      </c>
      <c r="C58" s="36">
        <v>11</v>
      </c>
      <c r="D58" s="37" t="s">
        <v>10</v>
      </c>
      <c r="E58" s="38" t="s">
        <v>7</v>
      </c>
      <c r="F58" s="52">
        <f t="shared" si="16"/>
        <v>900</v>
      </c>
      <c r="G58" s="52">
        <f t="shared" si="16"/>
        <v>0</v>
      </c>
      <c r="H58" s="68">
        <f t="shared" si="16"/>
        <v>0</v>
      </c>
    </row>
    <row r="59" spans="1:9" ht="15.95" customHeight="1" x14ac:dyDescent="0.2">
      <c r="A59" s="49" t="s">
        <v>142</v>
      </c>
      <c r="B59" s="341">
        <v>1</v>
      </c>
      <c r="C59" s="36">
        <v>11</v>
      </c>
      <c r="D59" s="37" t="s">
        <v>32</v>
      </c>
      <c r="E59" s="38" t="s">
        <v>7</v>
      </c>
      <c r="F59" s="52">
        <f t="shared" si="16"/>
        <v>900</v>
      </c>
      <c r="G59" s="52">
        <f t="shared" si="16"/>
        <v>0</v>
      </c>
      <c r="H59" s="68">
        <f t="shared" si="16"/>
        <v>0</v>
      </c>
    </row>
    <row r="60" spans="1:9" ht="15.95" customHeight="1" x14ac:dyDescent="0.2">
      <c r="A60" s="49" t="s">
        <v>19</v>
      </c>
      <c r="B60" s="341">
        <v>1</v>
      </c>
      <c r="C60" s="36">
        <v>11</v>
      </c>
      <c r="D60" s="37" t="s">
        <v>32</v>
      </c>
      <c r="E60" s="38">
        <v>800</v>
      </c>
      <c r="F60" s="52">
        <f t="shared" si="16"/>
        <v>900</v>
      </c>
      <c r="G60" s="52">
        <f t="shared" si="16"/>
        <v>0</v>
      </c>
      <c r="H60" s="68">
        <f t="shared" si="16"/>
        <v>0</v>
      </c>
    </row>
    <row r="61" spans="1:9" ht="15.95" customHeight="1" x14ac:dyDescent="0.2">
      <c r="A61" s="49" t="s">
        <v>33</v>
      </c>
      <c r="B61" s="341">
        <v>1</v>
      </c>
      <c r="C61" s="36">
        <v>11</v>
      </c>
      <c r="D61" s="37" t="s">
        <v>32</v>
      </c>
      <c r="E61" s="38">
        <v>870</v>
      </c>
      <c r="F61" s="52">
        <v>900</v>
      </c>
      <c r="G61" s="52">
        <v>0</v>
      </c>
      <c r="H61" s="68">
        <v>0</v>
      </c>
    </row>
    <row r="62" spans="1:9" ht="15.95" customHeight="1" x14ac:dyDescent="0.2">
      <c r="A62" s="88" t="s">
        <v>34</v>
      </c>
      <c r="B62" s="340">
        <v>1</v>
      </c>
      <c r="C62" s="89">
        <v>13</v>
      </c>
      <c r="D62" s="90" t="s">
        <v>7</v>
      </c>
      <c r="E62" s="91" t="s">
        <v>7</v>
      </c>
      <c r="F62" s="83">
        <f>F63</f>
        <v>1150.3</v>
      </c>
      <c r="G62" s="83">
        <f>G63</f>
        <v>1512.2</v>
      </c>
      <c r="H62" s="92">
        <f>H63</f>
        <v>1712.2</v>
      </c>
    </row>
    <row r="63" spans="1:9" ht="15.95" customHeight="1" x14ac:dyDescent="0.2">
      <c r="A63" s="49" t="s">
        <v>9</v>
      </c>
      <c r="B63" s="341">
        <v>1</v>
      </c>
      <c r="C63" s="36">
        <v>13</v>
      </c>
      <c r="D63" s="37" t="s">
        <v>10</v>
      </c>
      <c r="E63" s="38" t="s">
        <v>7</v>
      </c>
      <c r="F63" s="335">
        <f>F64+F67</f>
        <v>1150.3</v>
      </c>
      <c r="G63" s="52">
        <f>G64+G67</f>
        <v>1512.2</v>
      </c>
      <c r="H63" s="68">
        <f>H64+H67</f>
        <v>1712.2</v>
      </c>
    </row>
    <row r="64" spans="1:9" ht="32.1" customHeight="1" x14ac:dyDescent="0.2">
      <c r="A64" s="49" t="s">
        <v>35</v>
      </c>
      <c r="B64" s="341">
        <v>1</v>
      </c>
      <c r="C64" s="36">
        <v>13</v>
      </c>
      <c r="D64" s="37" t="s">
        <v>36</v>
      </c>
      <c r="E64" s="38" t="s">
        <v>7</v>
      </c>
      <c r="F64" s="52">
        <f t="shared" ref="F64:H65" si="17">F65</f>
        <v>680</v>
      </c>
      <c r="G64" s="52">
        <f t="shared" si="17"/>
        <v>680</v>
      </c>
      <c r="H64" s="68">
        <f t="shared" si="17"/>
        <v>880</v>
      </c>
    </row>
    <row r="65" spans="1:9" ht="32.1" customHeight="1" x14ac:dyDescent="0.2">
      <c r="A65" s="49" t="s">
        <v>143</v>
      </c>
      <c r="B65" s="341">
        <v>1</v>
      </c>
      <c r="C65" s="36">
        <v>13</v>
      </c>
      <c r="D65" s="37" t="s">
        <v>36</v>
      </c>
      <c r="E65" s="38">
        <v>200</v>
      </c>
      <c r="F65" s="52">
        <f t="shared" si="17"/>
        <v>680</v>
      </c>
      <c r="G65" s="52">
        <f t="shared" si="17"/>
        <v>680</v>
      </c>
      <c r="H65" s="68">
        <f t="shared" si="17"/>
        <v>880</v>
      </c>
    </row>
    <row r="66" spans="1:9" ht="32.1" customHeight="1" x14ac:dyDescent="0.2">
      <c r="A66" s="49" t="s">
        <v>18</v>
      </c>
      <c r="B66" s="341">
        <v>1</v>
      </c>
      <c r="C66" s="36">
        <v>13</v>
      </c>
      <c r="D66" s="37" t="s">
        <v>36</v>
      </c>
      <c r="E66" s="38">
        <v>240</v>
      </c>
      <c r="F66" s="52">
        <v>680</v>
      </c>
      <c r="G66" s="52">
        <v>680</v>
      </c>
      <c r="H66" s="68">
        <v>880</v>
      </c>
      <c r="I66" s="181">
        <v>680000</v>
      </c>
    </row>
    <row r="67" spans="1:9" ht="15.95" customHeight="1" x14ac:dyDescent="0.2">
      <c r="A67" s="49" t="s">
        <v>37</v>
      </c>
      <c r="B67" s="341">
        <v>1</v>
      </c>
      <c r="C67" s="36">
        <v>13</v>
      </c>
      <c r="D67" s="37" t="s">
        <v>38</v>
      </c>
      <c r="E67" s="38" t="s">
        <v>7</v>
      </c>
      <c r="F67" s="52">
        <f>F68+F70</f>
        <v>470.3</v>
      </c>
      <c r="G67" s="52">
        <f>G68+G70</f>
        <v>832.2</v>
      </c>
      <c r="H67" s="68">
        <f>H68+H70</f>
        <v>832.2</v>
      </c>
    </row>
    <row r="68" spans="1:9" ht="32.1" customHeight="1" x14ac:dyDescent="0.2">
      <c r="A68" s="49" t="s">
        <v>143</v>
      </c>
      <c r="B68" s="341">
        <v>1</v>
      </c>
      <c r="C68" s="36">
        <v>13</v>
      </c>
      <c r="D68" s="37" t="s">
        <v>38</v>
      </c>
      <c r="E68" s="38">
        <v>200</v>
      </c>
      <c r="F68" s="52">
        <f>F69</f>
        <v>113.3</v>
      </c>
      <c r="G68" s="52">
        <f>G69</f>
        <v>32.200000000000003</v>
      </c>
      <c r="H68" s="68">
        <f>H69</f>
        <v>32.200000000000003</v>
      </c>
    </row>
    <row r="69" spans="1:9" ht="32.1" customHeight="1" x14ac:dyDescent="0.2">
      <c r="A69" s="49" t="s">
        <v>18</v>
      </c>
      <c r="B69" s="341">
        <v>1</v>
      </c>
      <c r="C69" s="36">
        <v>13</v>
      </c>
      <c r="D69" s="37" t="s">
        <v>38</v>
      </c>
      <c r="E69" s="38">
        <v>240</v>
      </c>
      <c r="F69" s="52">
        <v>113.3</v>
      </c>
      <c r="G69" s="52">
        <v>32.200000000000003</v>
      </c>
      <c r="H69" s="68">
        <v>32.200000000000003</v>
      </c>
      <c r="I69" s="181">
        <v>13</v>
      </c>
    </row>
    <row r="70" spans="1:9" ht="15.95" customHeight="1" x14ac:dyDescent="0.2">
      <c r="A70" s="49" t="s">
        <v>19</v>
      </c>
      <c r="B70" s="341">
        <v>1</v>
      </c>
      <c r="C70" s="36">
        <v>13</v>
      </c>
      <c r="D70" s="37" t="s">
        <v>38</v>
      </c>
      <c r="E70" s="38">
        <v>800</v>
      </c>
      <c r="F70" s="52">
        <f>F71+F72</f>
        <v>357</v>
      </c>
      <c r="G70" s="52">
        <f>G71+G72</f>
        <v>800</v>
      </c>
      <c r="H70" s="68">
        <f>H71+H72</f>
        <v>800</v>
      </c>
    </row>
    <row r="71" spans="1:9" ht="15.95" customHeight="1" x14ac:dyDescent="0.2">
      <c r="A71" s="49" t="s">
        <v>39</v>
      </c>
      <c r="B71" s="341">
        <v>1</v>
      </c>
      <c r="C71" s="36">
        <v>13</v>
      </c>
      <c r="D71" s="37" t="s">
        <v>38</v>
      </c>
      <c r="E71" s="38">
        <v>830</v>
      </c>
      <c r="F71" s="52">
        <v>150</v>
      </c>
      <c r="G71" s="52">
        <v>200</v>
      </c>
      <c r="H71" s="68">
        <v>200</v>
      </c>
    </row>
    <row r="72" spans="1:9" ht="15.95" customHeight="1" x14ac:dyDescent="0.2">
      <c r="A72" s="49" t="s">
        <v>20</v>
      </c>
      <c r="B72" s="341">
        <v>1</v>
      </c>
      <c r="C72" s="36">
        <v>13</v>
      </c>
      <c r="D72" s="37" t="s">
        <v>38</v>
      </c>
      <c r="E72" s="38">
        <v>850</v>
      </c>
      <c r="F72" s="52">
        <v>207</v>
      </c>
      <c r="G72" s="52">
        <v>600</v>
      </c>
      <c r="H72" s="68">
        <v>600</v>
      </c>
    </row>
    <row r="73" spans="1:9" ht="15.95" customHeight="1" x14ac:dyDescent="0.2">
      <c r="A73" s="88" t="s">
        <v>40</v>
      </c>
      <c r="B73" s="340">
        <v>2</v>
      </c>
      <c r="C73" s="89">
        <v>3</v>
      </c>
      <c r="D73" s="90" t="s">
        <v>7</v>
      </c>
      <c r="E73" s="91" t="s">
        <v>7</v>
      </c>
      <c r="F73" s="83">
        <f t="shared" ref="F73:H74" si="18">F74</f>
        <v>824.9</v>
      </c>
      <c r="G73" s="83">
        <f t="shared" si="18"/>
        <v>833.4</v>
      </c>
      <c r="H73" s="92">
        <f t="shared" si="18"/>
        <v>866.69999999999993</v>
      </c>
    </row>
    <row r="74" spans="1:9" ht="15.95" customHeight="1" x14ac:dyDescent="0.2">
      <c r="A74" s="49" t="s">
        <v>15</v>
      </c>
      <c r="B74" s="341">
        <v>2</v>
      </c>
      <c r="C74" s="36">
        <v>3</v>
      </c>
      <c r="D74" s="37" t="s">
        <v>10</v>
      </c>
      <c r="E74" s="38" t="s">
        <v>7</v>
      </c>
      <c r="F74" s="52">
        <f t="shared" si="18"/>
        <v>824.9</v>
      </c>
      <c r="G74" s="52">
        <f t="shared" si="18"/>
        <v>833.4</v>
      </c>
      <c r="H74" s="68">
        <f t="shared" si="18"/>
        <v>866.69999999999993</v>
      </c>
    </row>
    <row r="75" spans="1:9" s="7" customFormat="1" ht="32.1" customHeight="1" x14ac:dyDescent="0.25">
      <c r="A75" s="49" t="s">
        <v>41</v>
      </c>
      <c r="B75" s="341">
        <v>2</v>
      </c>
      <c r="C75" s="36">
        <v>3</v>
      </c>
      <c r="D75" s="37" t="s">
        <v>42</v>
      </c>
      <c r="E75" s="170" t="s">
        <v>7</v>
      </c>
      <c r="F75" s="297">
        <f>F76+F78</f>
        <v>824.9</v>
      </c>
      <c r="G75" s="297">
        <f>G76+G78</f>
        <v>833.4</v>
      </c>
      <c r="H75" s="298">
        <f>H76+H78</f>
        <v>866.69999999999993</v>
      </c>
      <c r="I75" s="184"/>
    </row>
    <row r="76" spans="1:9" ht="63.95" customHeight="1" x14ac:dyDescent="0.2">
      <c r="A76" s="49" t="s">
        <v>13</v>
      </c>
      <c r="B76" s="341">
        <v>2</v>
      </c>
      <c r="C76" s="36">
        <v>3</v>
      </c>
      <c r="D76" s="37" t="s">
        <v>42</v>
      </c>
      <c r="E76" s="38">
        <v>100</v>
      </c>
      <c r="F76" s="52">
        <f>F77</f>
        <v>730.9</v>
      </c>
      <c r="G76" s="52">
        <f>G77</f>
        <v>739.5</v>
      </c>
      <c r="H76" s="68">
        <f>H77</f>
        <v>772.8</v>
      </c>
    </row>
    <row r="77" spans="1:9" ht="32.1" customHeight="1" x14ac:dyDescent="0.2">
      <c r="A77" s="49" t="s">
        <v>43</v>
      </c>
      <c r="B77" s="341">
        <v>2</v>
      </c>
      <c r="C77" s="36">
        <v>3</v>
      </c>
      <c r="D77" s="37" t="s">
        <v>42</v>
      </c>
      <c r="E77" s="38">
        <v>120</v>
      </c>
      <c r="F77" s="52">
        <v>730.9</v>
      </c>
      <c r="G77" s="52">
        <v>739.5</v>
      </c>
      <c r="H77" s="68">
        <v>772.8</v>
      </c>
    </row>
    <row r="78" spans="1:9" ht="32.1" customHeight="1" x14ac:dyDescent="0.2">
      <c r="A78" s="49" t="s">
        <v>143</v>
      </c>
      <c r="B78" s="341">
        <v>2</v>
      </c>
      <c r="C78" s="36">
        <v>3</v>
      </c>
      <c r="D78" s="37" t="s">
        <v>44</v>
      </c>
      <c r="E78" s="38">
        <v>200</v>
      </c>
      <c r="F78" s="52">
        <f>F79</f>
        <v>94</v>
      </c>
      <c r="G78" s="52">
        <f>G79</f>
        <v>93.9</v>
      </c>
      <c r="H78" s="68">
        <v>93.9</v>
      </c>
    </row>
    <row r="79" spans="1:9" ht="32.1" customHeight="1" x14ac:dyDescent="0.2">
      <c r="A79" s="49" t="s">
        <v>18</v>
      </c>
      <c r="B79" s="341">
        <v>2</v>
      </c>
      <c r="C79" s="36">
        <v>3</v>
      </c>
      <c r="D79" s="37" t="s">
        <v>44</v>
      </c>
      <c r="E79" s="38">
        <v>240</v>
      </c>
      <c r="F79" s="52">
        <v>94</v>
      </c>
      <c r="G79" s="52">
        <v>93.9</v>
      </c>
      <c r="H79" s="52">
        <v>93.9</v>
      </c>
    </row>
    <row r="80" spans="1:9" ht="32.1" customHeight="1" x14ac:dyDescent="0.2">
      <c r="A80" s="88" t="s">
        <v>45</v>
      </c>
      <c r="B80" s="340">
        <v>3</v>
      </c>
      <c r="C80" s="36"/>
      <c r="D80" s="37"/>
      <c r="E80" s="38"/>
      <c r="F80" s="83">
        <f>F81</f>
        <v>283.8</v>
      </c>
      <c r="G80" s="83">
        <f>G81</f>
        <v>300</v>
      </c>
      <c r="H80" s="92">
        <f>H81</f>
        <v>500</v>
      </c>
    </row>
    <row r="81" spans="1:9" ht="47.25" x14ac:dyDescent="0.2">
      <c r="A81" s="88" t="s">
        <v>584</v>
      </c>
      <c r="B81" s="340">
        <v>3</v>
      </c>
      <c r="C81" s="89">
        <v>10</v>
      </c>
      <c r="D81" s="90" t="s">
        <v>7</v>
      </c>
      <c r="E81" s="91" t="s">
        <v>7</v>
      </c>
      <c r="F81" s="83">
        <f>F82+F89</f>
        <v>283.8</v>
      </c>
      <c r="G81" s="83">
        <f>G82+G89</f>
        <v>300</v>
      </c>
      <c r="H81" s="92">
        <f>H82+H89</f>
        <v>500</v>
      </c>
    </row>
    <row r="82" spans="1:9" ht="63" x14ac:dyDescent="0.2">
      <c r="A82" s="88" t="str">
        <f>'Приложение 7'!A82</f>
        <v>Муниципальная программа "Развитие системы комплексной безопасности  жизнедеятельности населения на территории рабочего поселка Линево Искитимского района  Новосибирской области"</v>
      </c>
      <c r="B82" s="340">
        <v>3</v>
      </c>
      <c r="C82" s="89">
        <v>10</v>
      </c>
      <c r="D82" s="90" t="s">
        <v>46</v>
      </c>
      <c r="E82" s="91" t="s">
        <v>7</v>
      </c>
      <c r="F82" s="83">
        <f>F83+F86</f>
        <v>283.8</v>
      </c>
      <c r="G82" s="83">
        <f>G83+G86</f>
        <v>300</v>
      </c>
      <c r="H82" s="92">
        <f>H83+H86</f>
        <v>500</v>
      </c>
    </row>
    <row r="83" spans="1:9" ht="47.25" x14ac:dyDescent="0.2">
      <c r="A83" s="49" t="s">
        <v>51</v>
      </c>
      <c r="B83" s="341">
        <v>3</v>
      </c>
      <c r="C83" s="36">
        <v>10</v>
      </c>
      <c r="D83" s="37" t="s">
        <v>48</v>
      </c>
      <c r="E83" s="38" t="s">
        <v>7</v>
      </c>
      <c r="F83" s="52">
        <f t="shared" ref="F83:H84" si="19">F84</f>
        <v>283.8</v>
      </c>
      <c r="G83" s="52">
        <f t="shared" si="19"/>
        <v>300</v>
      </c>
      <c r="H83" s="68">
        <f t="shared" si="19"/>
        <v>500</v>
      </c>
    </row>
    <row r="84" spans="1:9" ht="31.5" x14ac:dyDescent="0.2">
      <c r="A84" s="49" t="s">
        <v>143</v>
      </c>
      <c r="B84" s="341">
        <v>3</v>
      </c>
      <c r="C84" s="36">
        <v>10</v>
      </c>
      <c r="D84" s="37" t="s">
        <v>48</v>
      </c>
      <c r="E84" s="38">
        <v>200</v>
      </c>
      <c r="F84" s="52">
        <f t="shared" si="19"/>
        <v>283.8</v>
      </c>
      <c r="G84" s="52">
        <f t="shared" si="19"/>
        <v>300</v>
      </c>
      <c r="H84" s="68">
        <f t="shared" si="19"/>
        <v>500</v>
      </c>
    </row>
    <row r="85" spans="1:9" ht="31.5" x14ac:dyDescent="0.2">
      <c r="A85" s="49" t="s">
        <v>18</v>
      </c>
      <c r="B85" s="341">
        <v>3</v>
      </c>
      <c r="C85" s="36">
        <v>10</v>
      </c>
      <c r="D85" s="37" t="s">
        <v>48</v>
      </c>
      <c r="E85" s="38">
        <v>240</v>
      </c>
      <c r="F85" s="52">
        <v>283.8</v>
      </c>
      <c r="G85" s="52">
        <v>300</v>
      </c>
      <c r="H85" s="68">
        <v>500</v>
      </c>
      <c r="I85" s="181">
        <v>271500</v>
      </c>
    </row>
    <row r="86" spans="1:9" s="169" customFormat="1" ht="47.25" hidden="1" x14ac:dyDescent="0.2">
      <c r="A86" s="49" t="s">
        <v>53</v>
      </c>
      <c r="B86" s="341">
        <v>3</v>
      </c>
      <c r="C86" s="36">
        <v>9</v>
      </c>
      <c r="D86" s="37" t="s">
        <v>50</v>
      </c>
      <c r="E86" s="38"/>
      <c r="F86" s="52">
        <f t="shared" ref="F86:H87" si="20">F87</f>
        <v>0</v>
      </c>
      <c r="G86" s="52">
        <f t="shared" si="20"/>
        <v>0</v>
      </c>
      <c r="H86" s="68">
        <f t="shared" si="20"/>
        <v>0</v>
      </c>
      <c r="I86" s="183"/>
    </row>
    <row r="87" spans="1:9" s="169" customFormat="1" ht="31.5" hidden="1" x14ac:dyDescent="0.2">
      <c r="A87" s="49" t="s">
        <v>143</v>
      </c>
      <c r="B87" s="341">
        <v>3</v>
      </c>
      <c r="C87" s="36">
        <v>9</v>
      </c>
      <c r="D87" s="37" t="s">
        <v>50</v>
      </c>
      <c r="E87" s="38">
        <v>200</v>
      </c>
      <c r="F87" s="52">
        <f t="shared" si="20"/>
        <v>0</v>
      </c>
      <c r="G87" s="52">
        <f t="shared" si="20"/>
        <v>0</v>
      </c>
      <c r="H87" s="68">
        <f t="shared" si="20"/>
        <v>0</v>
      </c>
      <c r="I87" s="183"/>
    </row>
    <row r="88" spans="1:9" ht="31.5" hidden="1" x14ac:dyDescent="0.2">
      <c r="A88" s="49" t="s">
        <v>18</v>
      </c>
      <c r="B88" s="341">
        <v>3</v>
      </c>
      <c r="C88" s="36">
        <v>9</v>
      </c>
      <c r="D88" s="37" t="s">
        <v>50</v>
      </c>
      <c r="E88" s="38">
        <v>240</v>
      </c>
      <c r="F88" s="52"/>
      <c r="G88" s="52"/>
      <c r="H88" s="68"/>
    </row>
    <row r="89" spans="1:9" s="169" customFormat="1" ht="15.75" hidden="1" x14ac:dyDescent="0.2">
      <c r="A89" s="88" t="s">
        <v>9</v>
      </c>
      <c r="B89" s="340">
        <v>3</v>
      </c>
      <c r="C89" s="89">
        <v>9</v>
      </c>
      <c r="D89" s="90" t="s">
        <v>10</v>
      </c>
      <c r="E89" s="91"/>
      <c r="F89" s="83">
        <f>F90+F93</f>
        <v>0</v>
      </c>
      <c r="G89" s="83">
        <f>G90+G93</f>
        <v>0</v>
      </c>
      <c r="H89" s="92">
        <f>H90+H93</f>
        <v>0</v>
      </c>
      <c r="I89" s="183"/>
    </row>
    <row r="90" spans="1:9" s="169" customFormat="1" ht="48" hidden="1" customHeight="1" x14ac:dyDescent="0.2">
      <c r="A90" s="49" t="s">
        <v>51</v>
      </c>
      <c r="B90" s="341">
        <v>3</v>
      </c>
      <c r="C90" s="36">
        <v>9</v>
      </c>
      <c r="D90" s="37" t="s">
        <v>52</v>
      </c>
      <c r="E90" s="38"/>
      <c r="F90" s="52">
        <f t="shared" ref="F90:H91" si="21">F91</f>
        <v>0</v>
      </c>
      <c r="G90" s="52">
        <f t="shared" si="21"/>
        <v>0</v>
      </c>
      <c r="H90" s="68">
        <f t="shared" si="21"/>
        <v>0</v>
      </c>
      <c r="I90" s="183"/>
    </row>
    <row r="91" spans="1:9" s="169" customFormat="1" ht="32.1" hidden="1" customHeight="1" x14ac:dyDescent="0.2">
      <c r="A91" s="49" t="s">
        <v>143</v>
      </c>
      <c r="B91" s="341">
        <v>3</v>
      </c>
      <c r="C91" s="36">
        <v>9</v>
      </c>
      <c r="D91" s="37" t="s">
        <v>52</v>
      </c>
      <c r="E91" s="38">
        <v>200</v>
      </c>
      <c r="F91" s="52">
        <f t="shared" si="21"/>
        <v>0</v>
      </c>
      <c r="G91" s="52">
        <f t="shared" si="21"/>
        <v>0</v>
      </c>
      <c r="H91" s="68">
        <f t="shared" si="21"/>
        <v>0</v>
      </c>
      <c r="I91" s="183"/>
    </row>
    <row r="92" spans="1:9" ht="32.1" hidden="1" customHeight="1" x14ac:dyDescent="0.2">
      <c r="A92" s="49" t="s">
        <v>18</v>
      </c>
      <c r="B92" s="341">
        <v>3</v>
      </c>
      <c r="C92" s="36">
        <v>9</v>
      </c>
      <c r="D92" s="37" t="s">
        <v>52</v>
      </c>
      <c r="E92" s="38">
        <v>240</v>
      </c>
      <c r="F92" s="52"/>
      <c r="G92" s="52"/>
      <c r="H92" s="68"/>
    </row>
    <row r="93" spans="1:9" s="169" customFormat="1" ht="32.1" hidden="1" customHeight="1" x14ac:dyDescent="0.2">
      <c r="A93" s="49" t="s">
        <v>53</v>
      </c>
      <c r="B93" s="341">
        <v>3</v>
      </c>
      <c r="C93" s="36">
        <v>9</v>
      </c>
      <c r="D93" s="37" t="s">
        <v>54</v>
      </c>
      <c r="E93" s="38"/>
      <c r="F93" s="52">
        <f t="shared" ref="F93:H94" si="22">F94</f>
        <v>0</v>
      </c>
      <c r="G93" s="52">
        <f t="shared" si="22"/>
        <v>0</v>
      </c>
      <c r="H93" s="68">
        <f t="shared" si="22"/>
        <v>0</v>
      </c>
      <c r="I93" s="183"/>
    </row>
    <row r="94" spans="1:9" s="169" customFormat="1" ht="32.1" hidden="1" customHeight="1" x14ac:dyDescent="0.2">
      <c r="A94" s="49" t="s">
        <v>143</v>
      </c>
      <c r="B94" s="341">
        <v>3</v>
      </c>
      <c r="C94" s="36">
        <v>9</v>
      </c>
      <c r="D94" s="37" t="s">
        <v>54</v>
      </c>
      <c r="E94" s="38">
        <v>200</v>
      </c>
      <c r="F94" s="52">
        <f t="shared" si="22"/>
        <v>0</v>
      </c>
      <c r="G94" s="52">
        <f t="shared" si="22"/>
        <v>0</v>
      </c>
      <c r="H94" s="68">
        <f t="shared" si="22"/>
        <v>0</v>
      </c>
      <c r="I94" s="183"/>
    </row>
    <row r="95" spans="1:9" ht="32.1" hidden="1" customHeight="1" x14ac:dyDescent="0.2">
      <c r="A95" s="49" t="s">
        <v>18</v>
      </c>
      <c r="B95" s="341">
        <v>3</v>
      </c>
      <c r="C95" s="36">
        <v>9</v>
      </c>
      <c r="D95" s="37" t="s">
        <v>54</v>
      </c>
      <c r="E95" s="38">
        <v>240</v>
      </c>
      <c r="F95" s="52"/>
      <c r="G95" s="52"/>
      <c r="H95" s="68"/>
    </row>
    <row r="96" spans="1:9" ht="15.95" customHeight="1" x14ac:dyDescent="0.2">
      <c r="A96" s="88" t="s">
        <v>55</v>
      </c>
      <c r="B96" s="340">
        <v>4</v>
      </c>
      <c r="C96" s="36"/>
      <c r="D96" s="37"/>
      <c r="E96" s="38"/>
      <c r="F96" s="83">
        <f>F97+F130</f>
        <v>127774.40000000001</v>
      </c>
      <c r="G96" s="83">
        <f>G97+G130</f>
        <v>8853.5999999999985</v>
      </c>
      <c r="H96" s="83">
        <f>H97+H130</f>
        <v>9194.5</v>
      </c>
    </row>
    <row r="97" spans="1:12" ht="15.75" x14ac:dyDescent="0.2">
      <c r="A97" s="88" t="s">
        <v>56</v>
      </c>
      <c r="B97" s="340">
        <v>4</v>
      </c>
      <c r="C97" s="89">
        <v>9</v>
      </c>
      <c r="D97" s="90" t="s">
        <v>7</v>
      </c>
      <c r="E97" s="91" t="s">
        <v>7</v>
      </c>
      <c r="F97" s="83">
        <f>F98+F113+F117</f>
        <v>127501.6</v>
      </c>
      <c r="G97" s="83">
        <f>G98+G113+G117</f>
        <v>8653.5999999999985</v>
      </c>
      <c r="H97" s="92">
        <f>H98+H113+H117</f>
        <v>8994.5</v>
      </c>
    </row>
    <row r="98" spans="1:12" ht="47.25" x14ac:dyDescent="0.2">
      <c r="A98" s="88" t="s">
        <v>586</v>
      </c>
      <c r="B98" s="340">
        <v>4</v>
      </c>
      <c r="C98" s="89">
        <v>9</v>
      </c>
      <c r="D98" s="90" t="s">
        <v>57</v>
      </c>
      <c r="E98" s="91"/>
      <c r="F98" s="83">
        <f>F99+F102+F105</f>
        <v>8449</v>
      </c>
      <c r="G98" s="83">
        <f t="shared" ref="G98:H98" si="23">G99+G102+G105</f>
        <v>7253.5999999999995</v>
      </c>
      <c r="H98" s="83">
        <f t="shared" si="23"/>
        <v>7294.5</v>
      </c>
    </row>
    <row r="99" spans="1:12" ht="126.75" hidden="1" customHeight="1" x14ac:dyDescent="0.2">
      <c r="A99" s="88" t="s">
        <v>406</v>
      </c>
      <c r="B99" s="340">
        <v>4</v>
      </c>
      <c r="C99" s="89">
        <v>9</v>
      </c>
      <c r="D99" s="90" t="s">
        <v>265</v>
      </c>
      <c r="E99" s="91"/>
      <c r="F99" s="83">
        <f>F100</f>
        <v>0</v>
      </c>
      <c r="G99" s="83">
        <f t="shared" ref="G99:H99" si="24">G100</f>
        <v>0</v>
      </c>
      <c r="H99" s="83">
        <f t="shared" si="24"/>
        <v>0</v>
      </c>
    </row>
    <row r="100" spans="1:12" s="61" customFormat="1" ht="31.5" hidden="1" x14ac:dyDescent="0.2">
      <c r="A100" s="49" t="s">
        <v>143</v>
      </c>
      <c r="B100" s="341">
        <v>4</v>
      </c>
      <c r="C100" s="36">
        <v>9</v>
      </c>
      <c r="D100" s="37" t="s">
        <v>265</v>
      </c>
      <c r="E100" s="38">
        <v>200</v>
      </c>
      <c r="F100" s="52">
        <f>F101</f>
        <v>0</v>
      </c>
      <c r="G100" s="52">
        <f t="shared" ref="G100:H100" si="25">G101</f>
        <v>0</v>
      </c>
      <c r="H100" s="52">
        <f t="shared" si="25"/>
        <v>0</v>
      </c>
      <c r="I100" s="185"/>
    </row>
    <row r="101" spans="1:12" s="61" customFormat="1" ht="31.5" hidden="1" x14ac:dyDescent="0.2">
      <c r="A101" s="49" t="s">
        <v>18</v>
      </c>
      <c r="B101" s="341">
        <v>4</v>
      </c>
      <c r="C101" s="36">
        <v>9</v>
      </c>
      <c r="D101" s="37" t="s">
        <v>265</v>
      </c>
      <c r="E101" s="38">
        <v>240</v>
      </c>
      <c r="F101" s="52">
        <v>0</v>
      </c>
      <c r="G101" s="52">
        <v>0</v>
      </c>
      <c r="H101" s="68">
        <v>0</v>
      </c>
      <c r="I101" s="181">
        <v>2554563.2200000002</v>
      </c>
      <c r="J101" s="2"/>
      <c r="K101" s="2" t="s">
        <v>412</v>
      </c>
      <c r="L101" s="2">
        <v>7088299.75</v>
      </c>
    </row>
    <row r="102" spans="1:12" ht="126" hidden="1" x14ac:dyDescent="0.2">
      <c r="A102" s="105" t="s">
        <v>407</v>
      </c>
      <c r="B102" s="340">
        <v>4</v>
      </c>
      <c r="C102" s="89">
        <v>9</v>
      </c>
      <c r="D102" s="90" t="s">
        <v>266</v>
      </c>
      <c r="E102" s="91"/>
      <c r="F102" s="83">
        <f>F103</f>
        <v>0</v>
      </c>
      <c r="G102" s="83">
        <f t="shared" ref="G102:H103" si="26">G103</f>
        <v>0</v>
      </c>
      <c r="H102" s="83">
        <v>0</v>
      </c>
    </row>
    <row r="103" spans="1:12" ht="31.5" hidden="1" x14ac:dyDescent="0.2">
      <c r="A103" s="49" t="s">
        <v>258</v>
      </c>
      <c r="B103" s="341">
        <v>4</v>
      </c>
      <c r="C103" s="36">
        <v>9</v>
      </c>
      <c r="D103" s="37" t="s">
        <v>266</v>
      </c>
      <c r="E103" s="38">
        <v>200</v>
      </c>
      <c r="F103" s="52">
        <f>F104</f>
        <v>0</v>
      </c>
      <c r="G103" s="52">
        <f t="shared" si="26"/>
        <v>0</v>
      </c>
      <c r="H103" s="52">
        <f t="shared" si="26"/>
        <v>0</v>
      </c>
    </row>
    <row r="104" spans="1:12" ht="31.5" hidden="1" x14ac:dyDescent="0.2">
      <c r="A104" s="49" t="s">
        <v>18</v>
      </c>
      <c r="B104" s="341">
        <v>4</v>
      </c>
      <c r="C104" s="36">
        <v>9</v>
      </c>
      <c r="D104" s="37" t="s">
        <v>266</v>
      </c>
      <c r="E104" s="38">
        <v>240</v>
      </c>
      <c r="F104" s="52">
        <v>0</v>
      </c>
      <c r="G104" s="52">
        <v>0</v>
      </c>
      <c r="H104" s="68">
        <v>0</v>
      </c>
      <c r="I104" s="181">
        <v>15037.41</v>
      </c>
      <c r="L104" s="2">
        <v>373068.41</v>
      </c>
    </row>
    <row r="105" spans="1:12" ht="47.25" x14ac:dyDescent="0.2">
      <c r="A105" s="88" t="s">
        <v>164</v>
      </c>
      <c r="B105" s="340">
        <v>4</v>
      </c>
      <c r="C105" s="89">
        <v>9</v>
      </c>
      <c r="D105" s="90" t="s">
        <v>58</v>
      </c>
      <c r="E105" s="91"/>
      <c r="F105" s="83">
        <f t="shared" ref="F105:H107" si="27">F106</f>
        <v>8449</v>
      </c>
      <c r="G105" s="83">
        <f t="shared" si="27"/>
        <v>7253.5999999999995</v>
      </c>
      <c r="H105" s="92">
        <f t="shared" si="27"/>
        <v>7294.5</v>
      </c>
    </row>
    <row r="106" spans="1:12" ht="47.25" x14ac:dyDescent="0.2">
      <c r="A106" s="49" t="s">
        <v>165</v>
      </c>
      <c r="B106" s="341">
        <v>4</v>
      </c>
      <c r="C106" s="36">
        <v>9</v>
      </c>
      <c r="D106" s="37" t="s">
        <v>59</v>
      </c>
      <c r="E106" s="91"/>
      <c r="F106" s="52">
        <f t="shared" si="27"/>
        <v>8449</v>
      </c>
      <c r="G106" s="52">
        <f t="shared" si="27"/>
        <v>7253.5999999999995</v>
      </c>
      <c r="H106" s="68">
        <f t="shared" si="27"/>
        <v>7294.5</v>
      </c>
    </row>
    <row r="107" spans="1:12" ht="31.5" x14ac:dyDescent="0.2">
      <c r="A107" s="49" t="s">
        <v>143</v>
      </c>
      <c r="B107" s="341">
        <v>4</v>
      </c>
      <c r="C107" s="36">
        <v>9</v>
      </c>
      <c r="D107" s="37" t="s">
        <v>59</v>
      </c>
      <c r="E107" s="38">
        <v>200</v>
      </c>
      <c r="F107" s="52">
        <f t="shared" si="27"/>
        <v>8449</v>
      </c>
      <c r="G107" s="52">
        <f t="shared" si="27"/>
        <v>7253.5999999999995</v>
      </c>
      <c r="H107" s="68">
        <f t="shared" si="27"/>
        <v>7294.5</v>
      </c>
    </row>
    <row r="108" spans="1:12" ht="31.5" x14ac:dyDescent="0.2">
      <c r="A108" s="49" t="s">
        <v>18</v>
      </c>
      <c r="B108" s="341">
        <v>4</v>
      </c>
      <c r="C108" s="36">
        <v>9</v>
      </c>
      <c r="D108" s="37" t="s">
        <v>59</v>
      </c>
      <c r="E108" s="38">
        <v>240</v>
      </c>
      <c r="F108" s="52">
        <v>8449</v>
      </c>
      <c r="G108" s="52">
        <f>7477.2-223.6</f>
        <v>7253.5999999999995</v>
      </c>
      <c r="H108" s="68">
        <f>7500-205.5</f>
        <v>7294.5</v>
      </c>
      <c r="I108" s="181">
        <v>7962600</v>
      </c>
    </row>
    <row r="109" spans="1:12" s="169" customFormat="1" ht="47.25" hidden="1" x14ac:dyDescent="0.2">
      <c r="A109" s="88" t="s">
        <v>164</v>
      </c>
      <c r="B109" s="340">
        <v>4</v>
      </c>
      <c r="C109" s="89">
        <v>9</v>
      </c>
      <c r="D109" s="90" t="s">
        <v>60</v>
      </c>
      <c r="E109" s="91"/>
      <c r="F109" s="83">
        <f t="shared" ref="F109:H111" si="28">F110</f>
        <v>0</v>
      </c>
      <c r="G109" s="83">
        <f t="shared" si="28"/>
        <v>0</v>
      </c>
      <c r="H109" s="92">
        <f t="shared" si="28"/>
        <v>0</v>
      </c>
      <c r="I109" s="183"/>
    </row>
    <row r="110" spans="1:12" s="169" customFormat="1" ht="47.25" hidden="1" x14ac:dyDescent="0.2">
      <c r="A110" s="49" t="s">
        <v>165</v>
      </c>
      <c r="B110" s="341">
        <v>4</v>
      </c>
      <c r="C110" s="36">
        <v>9</v>
      </c>
      <c r="D110" s="37" t="s">
        <v>61</v>
      </c>
      <c r="E110" s="91"/>
      <c r="F110" s="52">
        <f t="shared" si="28"/>
        <v>0</v>
      </c>
      <c r="G110" s="52">
        <f t="shared" si="28"/>
        <v>0</v>
      </c>
      <c r="H110" s="68">
        <f t="shared" si="28"/>
        <v>0</v>
      </c>
      <c r="I110" s="183"/>
    </row>
    <row r="111" spans="1:12" s="169" customFormat="1" ht="31.5" hidden="1" x14ac:dyDescent="0.2">
      <c r="A111" s="49" t="s">
        <v>143</v>
      </c>
      <c r="B111" s="341">
        <v>4</v>
      </c>
      <c r="C111" s="36">
        <v>9</v>
      </c>
      <c r="D111" s="37" t="s">
        <v>61</v>
      </c>
      <c r="E111" s="38">
        <v>200</v>
      </c>
      <c r="F111" s="52">
        <f t="shared" si="28"/>
        <v>0</v>
      </c>
      <c r="G111" s="52">
        <f t="shared" si="28"/>
        <v>0</v>
      </c>
      <c r="H111" s="68">
        <f t="shared" si="28"/>
        <v>0</v>
      </c>
      <c r="I111" s="183"/>
    </row>
    <row r="112" spans="1:12" s="169" customFormat="1" ht="31.5" hidden="1" x14ac:dyDescent="0.2">
      <c r="A112" s="49" t="s">
        <v>18</v>
      </c>
      <c r="B112" s="341">
        <v>4</v>
      </c>
      <c r="C112" s="36">
        <v>9</v>
      </c>
      <c r="D112" s="37" t="s">
        <v>61</v>
      </c>
      <c r="E112" s="38">
        <v>240</v>
      </c>
      <c r="F112" s="52">
        <v>0</v>
      </c>
      <c r="G112" s="52">
        <v>0</v>
      </c>
      <c r="H112" s="68">
        <v>0</v>
      </c>
      <c r="I112" s="183"/>
    </row>
    <row r="113" spans="1:10" ht="78.75" x14ac:dyDescent="0.2">
      <c r="A113" s="88" t="s">
        <v>166</v>
      </c>
      <c r="B113" s="340">
        <v>4</v>
      </c>
      <c r="C113" s="89">
        <v>9</v>
      </c>
      <c r="D113" s="90" t="s">
        <v>62</v>
      </c>
      <c r="E113" s="91"/>
      <c r="F113" s="83">
        <f t="shared" ref="F113:H115" si="29">F114</f>
        <v>1345.5</v>
      </c>
      <c r="G113" s="83">
        <f t="shared" si="29"/>
        <v>1400</v>
      </c>
      <c r="H113" s="92">
        <f t="shared" si="29"/>
        <v>1700</v>
      </c>
    </row>
    <row r="114" spans="1:10" ht="31.5" x14ac:dyDescent="0.2">
      <c r="A114" s="49" t="s">
        <v>167</v>
      </c>
      <c r="B114" s="341">
        <v>4</v>
      </c>
      <c r="C114" s="36">
        <v>9</v>
      </c>
      <c r="D114" s="37" t="s">
        <v>63</v>
      </c>
      <c r="E114" s="91"/>
      <c r="F114" s="83">
        <f t="shared" si="29"/>
        <v>1345.5</v>
      </c>
      <c r="G114" s="83">
        <f t="shared" si="29"/>
        <v>1400</v>
      </c>
      <c r="H114" s="68">
        <f t="shared" si="29"/>
        <v>1700</v>
      </c>
    </row>
    <row r="115" spans="1:10" ht="31.5" x14ac:dyDescent="0.2">
      <c r="A115" s="49" t="s">
        <v>143</v>
      </c>
      <c r="B115" s="341">
        <v>4</v>
      </c>
      <c r="C115" s="36">
        <v>9</v>
      </c>
      <c r="D115" s="37" t="s">
        <v>63</v>
      </c>
      <c r="E115" s="38">
        <v>200</v>
      </c>
      <c r="F115" s="52">
        <f t="shared" si="29"/>
        <v>1345.5</v>
      </c>
      <c r="G115" s="52">
        <f t="shared" si="29"/>
        <v>1400</v>
      </c>
      <c r="H115" s="68">
        <f t="shared" si="29"/>
        <v>1700</v>
      </c>
    </row>
    <row r="116" spans="1:10" ht="31.5" x14ac:dyDescent="0.2">
      <c r="A116" s="49" t="s">
        <v>18</v>
      </c>
      <c r="B116" s="341">
        <v>4</v>
      </c>
      <c r="C116" s="36">
        <v>9</v>
      </c>
      <c r="D116" s="37" t="s">
        <v>63</v>
      </c>
      <c r="E116" s="38">
        <v>240</v>
      </c>
      <c r="F116" s="52">
        <v>1345.5</v>
      </c>
      <c r="G116" s="52">
        <v>1400</v>
      </c>
      <c r="H116" s="68">
        <v>1700</v>
      </c>
      <c r="I116" s="181">
        <v>1760710</v>
      </c>
    </row>
    <row r="117" spans="1:10" ht="15.75" x14ac:dyDescent="0.2">
      <c r="A117" s="88" t="s">
        <v>9</v>
      </c>
      <c r="B117" s="340">
        <v>4</v>
      </c>
      <c r="C117" s="89">
        <v>9</v>
      </c>
      <c r="D117" s="90" t="s">
        <v>10</v>
      </c>
      <c r="E117" s="91"/>
      <c r="F117" s="83">
        <f>F118+F121+F124+F127</f>
        <v>117707.1</v>
      </c>
      <c r="G117" s="83">
        <f t="shared" ref="G117:H117" si="30">G118+G121+G124+G127</f>
        <v>0</v>
      </c>
      <c r="H117" s="83">
        <f t="shared" si="30"/>
        <v>0</v>
      </c>
    </row>
    <row r="118" spans="1:10" ht="48" customHeight="1" x14ac:dyDescent="0.2">
      <c r="A118" s="49" t="s">
        <v>404</v>
      </c>
      <c r="B118" s="341">
        <v>4</v>
      </c>
      <c r="C118" s="36">
        <v>9</v>
      </c>
      <c r="D118" s="37" t="s">
        <v>170</v>
      </c>
      <c r="E118" s="38"/>
      <c r="F118" s="52">
        <f t="shared" ref="F118:H119" si="31">F119</f>
        <v>21332.400000000001</v>
      </c>
      <c r="G118" s="52">
        <f t="shared" si="31"/>
        <v>0</v>
      </c>
      <c r="H118" s="68">
        <f t="shared" si="31"/>
        <v>0</v>
      </c>
    </row>
    <row r="119" spans="1:10" ht="32.1" customHeight="1" x14ac:dyDescent="0.2">
      <c r="A119" s="49" t="s">
        <v>168</v>
      </c>
      <c r="B119" s="341">
        <v>4</v>
      </c>
      <c r="C119" s="36">
        <v>9</v>
      </c>
      <c r="D119" s="37" t="s">
        <v>170</v>
      </c>
      <c r="E119" s="38">
        <v>400</v>
      </c>
      <c r="F119" s="52">
        <f t="shared" si="31"/>
        <v>21332.400000000001</v>
      </c>
      <c r="G119" s="52">
        <f t="shared" si="31"/>
        <v>0</v>
      </c>
      <c r="H119" s="68">
        <f t="shared" si="31"/>
        <v>0</v>
      </c>
    </row>
    <row r="120" spans="1:10" ht="15.95" customHeight="1" x14ac:dyDescent="0.2">
      <c r="A120" s="49" t="s">
        <v>169</v>
      </c>
      <c r="B120" s="341">
        <v>4</v>
      </c>
      <c r="C120" s="36">
        <v>9</v>
      </c>
      <c r="D120" s="37" t="s">
        <v>170</v>
      </c>
      <c r="E120" s="38">
        <v>410</v>
      </c>
      <c r="F120" s="52">
        <v>21332.400000000001</v>
      </c>
      <c r="G120" s="52">
        <v>0</v>
      </c>
      <c r="H120" s="68">
        <v>0</v>
      </c>
      <c r="I120" s="181">
        <v>117067216.94</v>
      </c>
      <c r="J120" s="2">
        <v>2691.65</v>
      </c>
    </row>
    <row r="121" spans="1:10" ht="64.5" customHeight="1" x14ac:dyDescent="0.2">
      <c r="A121" s="49" t="s">
        <v>451</v>
      </c>
      <c r="B121" s="341">
        <v>4</v>
      </c>
      <c r="C121" s="36">
        <v>9</v>
      </c>
      <c r="D121" s="37" t="s">
        <v>453</v>
      </c>
      <c r="E121" s="38"/>
      <c r="F121" s="52">
        <f>F122</f>
        <v>95734.8</v>
      </c>
      <c r="G121" s="52">
        <f t="shared" ref="G121:H122" si="32">G122</f>
        <v>0</v>
      </c>
      <c r="H121" s="52">
        <f t="shared" si="32"/>
        <v>0</v>
      </c>
    </row>
    <row r="122" spans="1:10" ht="15.95" customHeight="1" x14ac:dyDescent="0.2">
      <c r="A122" s="49" t="s">
        <v>168</v>
      </c>
      <c r="B122" s="341">
        <v>4</v>
      </c>
      <c r="C122" s="36">
        <v>9</v>
      </c>
      <c r="D122" s="37" t="s">
        <v>453</v>
      </c>
      <c r="E122" s="38">
        <v>400</v>
      </c>
      <c r="F122" s="52">
        <f>F123</f>
        <v>95734.8</v>
      </c>
      <c r="G122" s="52">
        <f t="shared" si="32"/>
        <v>0</v>
      </c>
      <c r="H122" s="52">
        <f t="shared" si="32"/>
        <v>0</v>
      </c>
    </row>
    <row r="123" spans="1:10" ht="15.95" customHeight="1" x14ac:dyDescent="0.2">
      <c r="A123" s="49" t="s">
        <v>169</v>
      </c>
      <c r="B123" s="341">
        <v>4</v>
      </c>
      <c r="C123" s="36">
        <v>9</v>
      </c>
      <c r="D123" s="37" t="s">
        <v>453</v>
      </c>
      <c r="E123" s="38">
        <v>410</v>
      </c>
      <c r="F123" s="52">
        <v>95734.8</v>
      </c>
      <c r="G123" s="52">
        <v>0</v>
      </c>
      <c r="H123" s="68">
        <v>0</v>
      </c>
    </row>
    <row r="124" spans="1:10" ht="45.75" customHeight="1" x14ac:dyDescent="0.2">
      <c r="A124" s="49" t="s">
        <v>405</v>
      </c>
      <c r="B124" s="341">
        <v>4</v>
      </c>
      <c r="C124" s="36">
        <v>9</v>
      </c>
      <c r="D124" s="37" t="s">
        <v>171</v>
      </c>
      <c r="E124" s="38"/>
      <c r="F124" s="52">
        <f>F125</f>
        <v>639.9</v>
      </c>
      <c r="G124" s="52">
        <f t="shared" ref="G124:H125" si="33">G125</f>
        <v>0</v>
      </c>
      <c r="H124" s="52">
        <f t="shared" si="33"/>
        <v>0</v>
      </c>
    </row>
    <row r="125" spans="1:10" ht="32.1" customHeight="1" x14ac:dyDescent="0.2">
      <c r="A125" s="49" t="s">
        <v>168</v>
      </c>
      <c r="B125" s="341">
        <v>4</v>
      </c>
      <c r="C125" s="36">
        <v>9</v>
      </c>
      <c r="D125" s="37" t="s">
        <v>171</v>
      </c>
      <c r="E125" s="38">
        <v>400</v>
      </c>
      <c r="F125" s="52">
        <f>F126</f>
        <v>639.9</v>
      </c>
      <c r="G125" s="52">
        <f t="shared" si="33"/>
        <v>0</v>
      </c>
      <c r="H125" s="52">
        <f t="shared" si="33"/>
        <v>0</v>
      </c>
      <c r="I125" s="181">
        <v>1339.9</v>
      </c>
    </row>
    <row r="126" spans="1:10" ht="15.95" customHeight="1" x14ac:dyDescent="0.2">
      <c r="A126" s="49" t="s">
        <v>169</v>
      </c>
      <c r="B126" s="341">
        <v>4</v>
      </c>
      <c r="C126" s="36">
        <v>9</v>
      </c>
      <c r="D126" s="37" t="s">
        <v>171</v>
      </c>
      <c r="E126" s="38">
        <v>410</v>
      </c>
      <c r="F126" s="52">
        <v>639.9</v>
      </c>
      <c r="G126" s="52">
        <v>0</v>
      </c>
      <c r="H126" s="68">
        <v>0</v>
      </c>
      <c r="I126" s="181">
        <v>215478.94</v>
      </c>
    </row>
    <row r="127" spans="1:10" ht="64.5" hidden="1" customHeight="1" x14ac:dyDescent="0.2">
      <c r="A127" s="49" t="s">
        <v>452</v>
      </c>
      <c r="B127" s="341">
        <v>4</v>
      </c>
      <c r="C127" s="36">
        <v>9</v>
      </c>
      <c r="D127" s="37" t="s">
        <v>454</v>
      </c>
      <c r="E127" s="38"/>
      <c r="F127" s="52">
        <f>F128</f>
        <v>0</v>
      </c>
      <c r="G127" s="52">
        <f t="shared" ref="G127:H128" si="34">G128</f>
        <v>0</v>
      </c>
      <c r="H127" s="52">
        <f t="shared" si="34"/>
        <v>0</v>
      </c>
    </row>
    <row r="128" spans="1:10" ht="15.95" hidden="1" customHeight="1" x14ac:dyDescent="0.2">
      <c r="A128" s="49" t="s">
        <v>168</v>
      </c>
      <c r="B128" s="341">
        <v>4</v>
      </c>
      <c r="C128" s="36">
        <v>9</v>
      </c>
      <c r="D128" s="37" t="s">
        <v>454</v>
      </c>
      <c r="E128" s="38">
        <v>400</v>
      </c>
      <c r="F128" s="52">
        <f>F129</f>
        <v>0</v>
      </c>
      <c r="G128" s="52">
        <f t="shared" si="34"/>
        <v>0</v>
      </c>
      <c r="H128" s="52">
        <f t="shared" si="34"/>
        <v>0</v>
      </c>
    </row>
    <row r="129" spans="1:9" ht="15.95" hidden="1" customHeight="1" x14ac:dyDescent="0.2">
      <c r="A129" s="49" t="s">
        <v>169</v>
      </c>
      <c r="B129" s="341">
        <v>4</v>
      </c>
      <c r="C129" s="36">
        <v>9</v>
      </c>
      <c r="D129" s="37" t="s">
        <v>454</v>
      </c>
      <c r="E129" s="38">
        <v>410</v>
      </c>
      <c r="F129" s="52"/>
      <c r="G129" s="52">
        <v>0</v>
      </c>
      <c r="H129" s="68">
        <v>0</v>
      </c>
    </row>
    <row r="130" spans="1:9" ht="15.75" x14ac:dyDescent="0.2">
      <c r="A130" s="88" t="s">
        <v>65</v>
      </c>
      <c r="B130" s="340">
        <v>4</v>
      </c>
      <c r="C130" s="89">
        <v>12</v>
      </c>
      <c r="D130" s="90" t="s">
        <v>7</v>
      </c>
      <c r="E130" s="91" t="s">
        <v>7</v>
      </c>
      <c r="F130" s="83">
        <f>F131</f>
        <v>272.8</v>
      </c>
      <c r="G130" s="83">
        <f t="shared" ref="G130:H130" si="35">G131</f>
        <v>200</v>
      </c>
      <c r="H130" s="83">
        <f t="shared" si="35"/>
        <v>200</v>
      </c>
    </row>
    <row r="131" spans="1:9" ht="47.25" x14ac:dyDescent="0.2">
      <c r="A131" s="88" t="s">
        <v>172</v>
      </c>
      <c r="B131" s="340">
        <v>4</v>
      </c>
      <c r="C131" s="89">
        <v>12</v>
      </c>
      <c r="D131" s="90" t="s">
        <v>173</v>
      </c>
      <c r="E131" s="91"/>
      <c r="F131" s="83">
        <f>F132+F135+F138+F141</f>
        <v>272.8</v>
      </c>
      <c r="G131" s="83">
        <f t="shared" ref="G131:H131" si="36">G132+G135+G138+G141</f>
        <v>200</v>
      </c>
      <c r="H131" s="83">
        <f t="shared" si="36"/>
        <v>200</v>
      </c>
    </row>
    <row r="132" spans="1:9" s="169" customFormat="1" ht="78.75" hidden="1" x14ac:dyDescent="0.2">
      <c r="A132" s="49" t="s">
        <v>174</v>
      </c>
      <c r="B132" s="341">
        <v>4</v>
      </c>
      <c r="C132" s="36">
        <v>12</v>
      </c>
      <c r="D132" s="37" t="s">
        <v>175</v>
      </c>
      <c r="E132" s="38"/>
      <c r="F132" s="83">
        <f>F133</f>
        <v>0</v>
      </c>
      <c r="G132" s="83">
        <f t="shared" ref="G132:H133" si="37">G133</f>
        <v>0</v>
      </c>
      <c r="H132" s="83">
        <f t="shared" si="37"/>
        <v>0</v>
      </c>
      <c r="I132" s="183"/>
    </row>
    <row r="133" spans="1:9" s="169" customFormat="1" ht="15.75" hidden="1" x14ac:dyDescent="0.2">
      <c r="A133" s="49" t="s">
        <v>19</v>
      </c>
      <c r="B133" s="341">
        <v>4</v>
      </c>
      <c r="C133" s="36">
        <v>12</v>
      </c>
      <c r="D133" s="37" t="s">
        <v>175</v>
      </c>
      <c r="E133" s="38">
        <v>800</v>
      </c>
      <c r="F133" s="83">
        <f>F134</f>
        <v>0</v>
      </c>
      <c r="G133" s="83">
        <f t="shared" si="37"/>
        <v>0</v>
      </c>
      <c r="H133" s="83">
        <f t="shared" si="37"/>
        <v>0</v>
      </c>
      <c r="I133" s="183"/>
    </row>
    <row r="134" spans="1:9" ht="47.25" hidden="1" x14ac:dyDescent="0.2">
      <c r="A134" s="49" t="s">
        <v>176</v>
      </c>
      <c r="B134" s="341">
        <v>4</v>
      </c>
      <c r="C134" s="36">
        <v>12</v>
      </c>
      <c r="D134" s="37" t="s">
        <v>175</v>
      </c>
      <c r="E134" s="38">
        <v>810</v>
      </c>
      <c r="F134" s="83"/>
      <c r="G134" s="83"/>
      <c r="H134" s="92"/>
    </row>
    <row r="135" spans="1:9" ht="47.25" x14ac:dyDescent="0.2">
      <c r="A135" s="49" t="s">
        <v>177</v>
      </c>
      <c r="B135" s="341">
        <v>4</v>
      </c>
      <c r="C135" s="36">
        <v>12</v>
      </c>
      <c r="D135" s="37" t="s">
        <v>178</v>
      </c>
      <c r="E135" s="38"/>
      <c r="F135" s="52">
        <f>F136</f>
        <v>72.8</v>
      </c>
      <c r="G135" s="52">
        <f t="shared" ref="G135:H136" si="38">G136</f>
        <v>0</v>
      </c>
      <c r="H135" s="52">
        <f t="shared" si="38"/>
        <v>0</v>
      </c>
    </row>
    <row r="136" spans="1:9" ht="15.75" x14ac:dyDescent="0.2">
      <c r="A136" s="49" t="s">
        <v>19</v>
      </c>
      <c r="B136" s="341">
        <v>4</v>
      </c>
      <c r="C136" s="36">
        <v>12</v>
      </c>
      <c r="D136" s="37" t="s">
        <v>178</v>
      </c>
      <c r="E136" s="38">
        <v>800</v>
      </c>
      <c r="F136" s="52">
        <f>F137</f>
        <v>72.8</v>
      </c>
      <c r="G136" s="52">
        <f t="shared" si="38"/>
        <v>0</v>
      </c>
      <c r="H136" s="52">
        <f t="shared" si="38"/>
        <v>0</v>
      </c>
    </row>
    <row r="137" spans="1:9" ht="47.25" x14ac:dyDescent="0.2">
      <c r="A137" s="49" t="s">
        <v>176</v>
      </c>
      <c r="B137" s="341">
        <v>4</v>
      </c>
      <c r="C137" s="36">
        <v>12</v>
      </c>
      <c r="D137" s="37" t="s">
        <v>178</v>
      </c>
      <c r="E137" s="38">
        <v>810</v>
      </c>
      <c r="F137" s="52">
        <v>72.8</v>
      </c>
      <c r="G137" s="52">
        <v>0</v>
      </c>
      <c r="H137" s="68">
        <v>0</v>
      </c>
      <c r="I137" s="181">
        <v>72800</v>
      </c>
    </row>
    <row r="138" spans="1:9" ht="63" x14ac:dyDescent="0.2">
      <c r="A138" s="49" t="s">
        <v>179</v>
      </c>
      <c r="B138" s="341">
        <v>4</v>
      </c>
      <c r="C138" s="36">
        <v>12</v>
      </c>
      <c r="D138" s="37" t="s">
        <v>180</v>
      </c>
      <c r="E138" s="38"/>
      <c r="F138" s="52">
        <f>F139</f>
        <v>200</v>
      </c>
      <c r="G138" s="52">
        <f t="shared" ref="G138:H139" si="39">G139</f>
        <v>200</v>
      </c>
      <c r="H138" s="52">
        <f t="shared" si="39"/>
        <v>200</v>
      </c>
    </row>
    <row r="139" spans="1:9" ht="18.75" customHeight="1" x14ac:dyDescent="0.2">
      <c r="A139" s="49" t="s">
        <v>19</v>
      </c>
      <c r="B139" s="341">
        <v>4</v>
      </c>
      <c r="C139" s="36">
        <v>12</v>
      </c>
      <c r="D139" s="37" t="s">
        <v>180</v>
      </c>
      <c r="E139" s="38">
        <v>800</v>
      </c>
      <c r="F139" s="52">
        <f>F140</f>
        <v>200</v>
      </c>
      <c r="G139" s="52">
        <f t="shared" si="39"/>
        <v>200</v>
      </c>
      <c r="H139" s="52">
        <f t="shared" si="39"/>
        <v>200</v>
      </c>
    </row>
    <row r="140" spans="1:9" ht="47.25" x14ac:dyDescent="0.2">
      <c r="A140" s="49" t="s">
        <v>176</v>
      </c>
      <c r="B140" s="341">
        <v>4</v>
      </c>
      <c r="C140" s="36">
        <v>12</v>
      </c>
      <c r="D140" s="37" t="s">
        <v>180</v>
      </c>
      <c r="E140" s="38">
        <v>810</v>
      </c>
      <c r="F140" s="52">
        <v>200</v>
      </c>
      <c r="G140" s="52">
        <v>200</v>
      </c>
      <c r="H140" s="68">
        <v>200</v>
      </c>
    </row>
    <row r="141" spans="1:9" ht="65.25" hidden="1" customHeight="1" x14ac:dyDescent="0.2">
      <c r="A141" s="49" t="s">
        <v>401</v>
      </c>
      <c r="B141" s="341">
        <v>4</v>
      </c>
      <c r="C141" s="36">
        <v>12</v>
      </c>
      <c r="D141" s="37" t="s">
        <v>181</v>
      </c>
      <c r="E141" s="38"/>
      <c r="F141" s="83">
        <f>F142</f>
        <v>0</v>
      </c>
      <c r="G141" s="83">
        <f t="shared" ref="G141:H141" si="40">G142</f>
        <v>0</v>
      </c>
      <c r="H141" s="83">
        <f t="shared" si="40"/>
        <v>0</v>
      </c>
    </row>
    <row r="142" spans="1:9" ht="15.75" hidden="1" x14ac:dyDescent="0.2">
      <c r="A142" s="49" t="s">
        <v>19</v>
      </c>
      <c r="B142" s="341">
        <v>4</v>
      </c>
      <c r="C142" s="36">
        <v>12</v>
      </c>
      <c r="D142" s="37" t="s">
        <v>181</v>
      </c>
      <c r="E142" s="38">
        <v>800</v>
      </c>
      <c r="F142" s="83">
        <f>F143</f>
        <v>0</v>
      </c>
      <c r="G142" s="83">
        <f t="shared" ref="G142:H142" si="41">G143</f>
        <v>0</v>
      </c>
      <c r="H142" s="83">
        <f t="shared" si="41"/>
        <v>0</v>
      </c>
    </row>
    <row r="143" spans="1:9" ht="47.25" hidden="1" x14ac:dyDescent="0.2">
      <c r="A143" s="49" t="s">
        <v>176</v>
      </c>
      <c r="B143" s="341">
        <v>4</v>
      </c>
      <c r="C143" s="36">
        <v>12</v>
      </c>
      <c r="D143" s="37" t="s">
        <v>181</v>
      </c>
      <c r="E143" s="38">
        <v>810</v>
      </c>
      <c r="F143" s="83">
        <v>0</v>
      </c>
      <c r="G143" s="83">
        <v>0</v>
      </c>
      <c r="H143" s="92">
        <v>0</v>
      </c>
    </row>
    <row r="144" spans="1:9" ht="15.75" x14ac:dyDescent="0.2">
      <c r="A144" s="105" t="s">
        <v>66</v>
      </c>
      <c r="B144" s="340">
        <v>5</v>
      </c>
      <c r="C144" s="89" t="s">
        <v>7</v>
      </c>
      <c r="D144" s="90" t="s">
        <v>7</v>
      </c>
      <c r="E144" s="91" t="s">
        <v>7</v>
      </c>
      <c r="F144" s="83">
        <f>F145+F153+F183</f>
        <v>427647.4</v>
      </c>
      <c r="G144" s="83">
        <f>G145+G153+G183</f>
        <v>13970.9</v>
      </c>
      <c r="H144" s="92">
        <f>H145+H153+H183</f>
        <v>16131</v>
      </c>
    </row>
    <row r="145" spans="1:9" ht="15.95" customHeight="1" x14ac:dyDescent="0.2">
      <c r="A145" s="88" t="s">
        <v>67</v>
      </c>
      <c r="B145" s="340">
        <v>5</v>
      </c>
      <c r="C145" s="89">
        <v>1</v>
      </c>
      <c r="D145" s="90" t="s">
        <v>7</v>
      </c>
      <c r="E145" s="91" t="s">
        <v>7</v>
      </c>
      <c r="F145" s="83">
        <f>F146</f>
        <v>1163</v>
      </c>
      <c r="G145" s="83">
        <f>G146</f>
        <v>1490</v>
      </c>
      <c r="H145" s="92">
        <f>H146</f>
        <v>2600</v>
      </c>
    </row>
    <row r="146" spans="1:9" ht="15.95" customHeight="1" x14ac:dyDescent="0.2">
      <c r="A146" s="49" t="s">
        <v>68</v>
      </c>
      <c r="B146" s="341">
        <v>5</v>
      </c>
      <c r="C146" s="36">
        <v>1</v>
      </c>
      <c r="D146" s="37" t="s">
        <v>10</v>
      </c>
      <c r="E146" s="38"/>
      <c r="F146" s="52">
        <f>F147+F150</f>
        <v>1163</v>
      </c>
      <c r="G146" s="52">
        <f>G147+G150</f>
        <v>1490</v>
      </c>
      <c r="H146" s="68">
        <f>H147+H150</f>
        <v>2600</v>
      </c>
    </row>
    <row r="147" spans="1:9" s="169" customFormat="1" ht="32.1" hidden="1" customHeight="1" x14ac:dyDescent="0.2">
      <c r="A147" s="49" t="s">
        <v>69</v>
      </c>
      <c r="B147" s="341">
        <v>5</v>
      </c>
      <c r="C147" s="36">
        <v>1</v>
      </c>
      <c r="D147" s="37" t="s">
        <v>70</v>
      </c>
      <c r="E147" s="38"/>
      <c r="F147" s="52">
        <f>F148</f>
        <v>0</v>
      </c>
      <c r="G147" s="52">
        <f t="shared" ref="G147:H147" si="42">G148</f>
        <v>0</v>
      </c>
      <c r="H147" s="52">
        <f t="shared" si="42"/>
        <v>0</v>
      </c>
      <c r="I147" s="183"/>
    </row>
    <row r="148" spans="1:9" s="169" customFormat="1" ht="32.1" hidden="1" customHeight="1" x14ac:dyDescent="0.2">
      <c r="A148" s="49" t="s">
        <v>143</v>
      </c>
      <c r="B148" s="341">
        <v>5</v>
      </c>
      <c r="C148" s="36">
        <v>1</v>
      </c>
      <c r="D148" s="37" t="s">
        <v>70</v>
      </c>
      <c r="E148" s="38">
        <v>200</v>
      </c>
      <c r="F148" s="52">
        <f>F149</f>
        <v>0</v>
      </c>
      <c r="G148" s="52">
        <f>G149</f>
        <v>0</v>
      </c>
      <c r="H148" s="68">
        <f>H149</f>
        <v>0</v>
      </c>
      <c r="I148" s="183"/>
    </row>
    <row r="149" spans="1:9" ht="32.1" hidden="1" customHeight="1" x14ac:dyDescent="0.2">
      <c r="A149" s="49" t="s">
        <v>18</v>
      </c>
      <c r="B149" s="341">
        <v>5</v>
      </c>
      <c r="C149" s="36">
        <v>1</v>
      </c>
      <c r="D149" s="37" t="s">
        <v>70</v>
      </c>
      <c r="E149" s="38">
        <v>240</v>
      </c>
      <c r="F149" s="52"/>
      <c r="G149" s="52"/>
      <c r="H149" s="68"/>
    </row>
    <row r="150" spans="1:9" ht="15.75" x14ac:dyDescent="0.2">
      <c r="A150" s="49" t="s">
        <v>71</v>
      </c>
      <c r="B150" s="341">
        <v>5</v>
      </c>
      <c r="C150" s="36">
        <v>1</v>
      </c>
      <c r="D150" s="37" t="s">
        <v>72</v>
      </c>
      <c r="E150" s="38"/>
      <c r="F150" s="52">
        <f t="shared" ref="F150:H151" si="43">F151</f>
        <v>1163</v>
      </c>
      <c r="G150" s="52">
        <f t="shared" si="43"/>
        <v>1490</v>
      </c>
      <c r="H150" s="68">
        <f t="shared" si="43"/>
        <v>2600</v>
      </c>
    </row>
    <row r="151" spans="1:9" ht="32.1" customHeight="1" x14ac:dyDescent="0.2">
      <c r="A151" s="49" t="s">
        <v>143</v>
      </c>
      <c r="B151" s="341">
        <v>5</v>
      </c>
      <c r="C151" s="36">
        <v>1</v>
      </c>
      <c r="D151" s="37" t="s">
        <v>72</v>
      </c>
      <c r="E151" s="38">
        <v>200</v>
      </c>
      <c r="F151" s="52">
        <f t="shared" si="43"/>
        <v>1163</v>
      </c>
      <c r="G151" s="52">
        <f t="shared" si="43"/>
        <v>1490</v>
      </c>
      <c r="H151" s="68">
        <f t="shared" si="43"/>
        <v>2600</v>
      </c>
    </row>
    <row r="152" spans="1:9" ht="32.1" customHeight="1" x14ac:dyDescent="0.2">
      <c r="A152" s="49" t="s">
        <v>18</v>
      </c>
      <c r="B152" s="341">
        <v>5</v>
      </c>
      <c r="C152" s="36">
        <v>1</v>
      </c>
      <c r="D152" s="37" t="s">
        <v>72</v>
      </c>
      <c r="E152" s="38">
        <v>240</v>
      </c>
      <c r="F152" s="52">
        <v>1163</v>
      </c>
      <c r="G152" s="52">
        <v>1490</v>
      </c>
      <c r="H152" s="68">
        <v>2600</v>
      </c>
      <c r="I152" s="181">
        <v>1396000</v>
      </c>
    </row>
    <row r="153" spans="1:9" ht="15.75" x14ac:dyDescent="0.2">
      <c r="A153" s="88" t="s">
        <v>73</v>
      </c>
      <c r="B153" s="340">
        <v>5</v>
      </c>
      <c r="C153" s="89">
        <v>2</v>
      </c>
      <c r="D153" s="90"/>
      <c r="E153" s="91" t="s">
        <v>7</v>
      </c>
      <c r="F153" s="83">
        <f>F154+F166</f>
        <v>415512.80000000005</v>
      </c>
      <c r="G153" s="83">
        <f>G154+G166</f>
        <v>4100</v>
      </c>
      <c r="H153" s="92">
        <f>H154+H166</f>
        <v>4976.6000000000004</v>
      </c>
    </row>
    <row r="154" spans="1:9" ht="63" x14ac:dyDescent="0.2">
      <c r="A154" s="88" t="s">
        <v>182</v>
      </c>
      <c r="B154" s="340">
        <v>5</v>
      </c>
      <c r="C154" s="89">
        <v>2</v>
      </c>
      <c r="D154" s="90" t="s">
        <v>185</v>
      </c>
      <c r="E154" s="91"/>
      <c r="F154" s="83">
        <f>F155+F160+F163</f>
        <v>1200</v>
      </c>
      <c r="G154" s="83">
        <f t="shared" ref="G154:H154" si="44">G155+G160+G163</f>
        <v>4100</v>
      </c>
      <c r="H154" s="83">
        <f t="shared" si="44"/>
        <v>4976.6000000000004</v>
      </c>
    </row>
    <row r="155" spans="1:9" ht="78.75" x14ac:dyDescent="0.2">
      <c r="A155" s="49" t="s">
        <v>183</v>
      </c>
      <c r="B155" s="341">
        <v>5</v>
      </c>
      <c r="C155" s="36">
        <v>2</v>
      </c>
      <c r="D155" s="37" t="s">
        <v>184</v>
      </c>
      <c r="E155" s="38"/>
      <c r="F155" s="52">
        <f>F156+F158</f>
        <v>1200</v>
      </c>
      <c r="G155" s="52">
        <f t="shared" ref="G155:H155" si="45">G156+G158</f>
        <v>4100</v>
      </c>
      <c r="H155" s="52">
        <f t="shared" si="45"/>
        <v>4976.6000000000004</v>
      </c>
    </row>
    <row r="156" spans="1:9" ht="31.5" x14ac:dyDescent="0.2">
      <c r="A156" s="49" t="s">
        <v>143</v>
      </c>
      <c r="B156" s="341">
        <v>5</v>
      </c>
      <c r="C156" s="36">
        <v>2</v>
      </c>
      <c r="D156" s="37" t="s">
        <v>184</v>
      </c>
      <c r="E156" s="38">
        <v>200</v>
      </c>
      <c r="F156" s="52">
        <f t="shared" ref="F156:H156" si="46">F157</f>
        <v>1200</v>
      </c>
      <c r="G156" s="52">
        <f t="shared" si="46"/>
        <v>4100</v>
      </c>
      <c r="H156" s="68">
        <f t="shared" si="46"/>
        <v>4976.6000000000004</v>
      </c>
    </row>
    <row r="157" spans="1:9" ht="31.5" x14ac:dyDescent="0.2">
      <c r="A157" s="49" t="s">
        <v>18</v>
      </c>
      <c r="B157" s="341">
        <v>5</v>
      </c>
      <c r="C157" s="36">
        <v>2</v>
      </c>
      <c r="D157" s="37" t="s">
        <v>184</v>
      </c>
      <c r="E157" s="38">
        <v>240</v>
      </c>
      <c r="F157" s="52">
        <v>1200</v>
      </c>
      <c r="G157" s="52">
        <v>4100</v>
      </c>
      <c r="H157" s="68">
        <f>4500+476.6</f>
        <v>4976.6000000000004</v>
      </c>
      <c r="I157" s="181">
        <v>3100000</v>
      </c>
    </row>
    <row r="158" spans="1:9" ht="15.75" hidden="1" x14ac:dyDescent="0.2">
      <c r="A158" s="49" t="s">
        <v>19</v>
      </c>
      <c r="B158" s="341">
        <v>5</v>
      </c>
      <c r="C158" s="36">
        <v>2</v>
      </c>
      <c r="D158" s="37" t="s">
        <v>184</v>
      </c>
      <c r="E158" s="38" t="s">
        <v>252</v>
      </c>
      <c r="F158" s="52">
        <f>F159</f>
        <v>0</v>
      </c>
      <c r="G158" s="52">
        <v>0</v>
      </c>
      <c r="H158" s="68">
        <v>0</v>
      </c>
    </row>
    <row r="159" spans="1:9" ht="47.25" hidden="1" x14ac:dyDescent="0.2">
      <c r="A159" s="49" t="s">
        <v>176</v>
      </c>
      <c r="B159" s="341">
        <v>5</v>
      </c>
      <c r="C159" s="36">
        <v>2</v>
      </c>
      <c r="D159" s="37" t="s">
        <v>184</v>
      </c>
      <c r="E159" s="38" t="s">
        <v>253</v>
      </c>
      <c r="F159" s="52"/>
      <c r="G159" s="52">
        <v>0</v>
      </c>
      <c r="H159" s="68">
        <v>0</v>
      </c>
    </row>
    <row r="160" spans="1:9" ht="96" hidden="1" customHeight="1" x14ac:dyDescent="0.2">
      <c r="A160" s="49" t="s">
        <v>402</v>
      </c>
      <c r="B160" s="341">
        <v>5</v>
      </c>
      <c r="C160" s="36">
        <v>2</v>
      </c>
      <c r="D160" s="37" t="s">
        <v>394</v>
      </c>
      <c r="E160" s="38"/>
      <c r="F160" s="52">
        <f>F161</f>
        <v>0</v>
      </c>
      <c r="G160" s="52">
        <f t="shared" ref="G160:H160" si="47">G161</f>
        <v>0</v>
      </c>
      <c r="H160" s="52">
        <f t="shared" si="47"/>
        <v>0</v>
      </c>
    </row>
    <row r="161" spans="1:10" s="169" customFormat="1" ht="15.75" hidden="1" x14ac:dyDescent="0.2">
      <c r="A161" s="49" t="s">
        <v>19</v>
      </c>
      <c r="B161" s="341">
        <v>5</v>
      </c>
      <c r="C161" s="36">
        <v>2</v>
      </c>
      <c r="D161" s="37" t="s">
        <v>394</v>
      </c>
      <c r="E161" s="38">
        <v>800</v>
      </c>
      <c r="F161" s="52">
        <f>F162</f>
        <v>0</v>
      </c>
      <c r="G161" s="52">
        <f t="shared" ref="G161:H161" si="48">G162</f>
        <v>0</v>
      </c>
      <c r="H161" s="52">
        <f t="shared" si="48"/>
        <v>0</v>
      </c>
      <c r="I161" s="183"/>
    </row>
    <row r="162" spans="1:10" s="169" customFormat="1" ht="47.25" hidden="1" x14ac:dyDescent="0.2">
      <c r="A162" s="49" t="s">
        <v>176</v>
      </c>
      <c r="B162" s="341">
        <v>5</v>
      </c>
      <c r="C162" s="36">
        <v>2</v>
      </c>
      <c r="D162" s="37" t="s">
        <v>394</v>
      </c>
      <c r="E162" s="38">
        <v>810</v>
      </c>
      <c r="F162" s="52"/>
      <c r="G162" s="52">
        <v>0</v>
      </c>
      <c r="H162" s="68">
        <v>0</v>
      </c>
      <c r="I162" s="183"/>
    </row>
    <row r="163" spans="1:10" s="169" customFormat="1" ht="97.5" hidden="1" customHeight="1" x14ac:dyDescent="0.2">
      <c r="A163" s="49" t="s">
        <v>403</v>
      </c>
      <c r="B163" s="341">
        <v>5</v>
      </c>
      <c r="C163" s="36">
        <v>2</v>
      </c>
      <c r="D163" s="37" t="s">
        <v>395</v>
      </c>
      <c r="E163" s="38"/>
      <c r="F163" s="52">
        <f>F164</f>
        <v>0</v>
      </c>
      <c r="G163" s="52">
        <f t="shared" ref="G163:H164" si="49">G164</f>
        <v>0</v>
      </c>
      <c r="H163" s="52">
        <f t="shared" si="49"/>
        <v>0</v>
      </c>
      <c r="I163" s="183"/>
    </row>
    <row r="164" spans="1:10" s="169" customFormat="1" ht="15.75" hidden="1" customHeight="1" x14ac:dyDescent="0.2">
      <c r="A164" s="49" t="s">
        <v>19</v>
      </c>
      <c r="B164" s="341">
        <v>5</v>
      </c>
      <c r="C164" s="36">
        <v>2</v>
      </c>
      <c r="D164" s="37" t="s">
        <v>395</v>
      </c>
      <c r="E164" s="38">
        <v>800</v>
      </c>
      <c r="F164" s="52">
        <f>F165</f>
        <v>0</v>
      </c>
      <c r="G164" s="52">
        <f t="shared" si="49"/>
        <v>0</v>
      </c>
      <c r="H164" s="52">
        <f t="shared" si="49"/>
        <v>0</v>
      </c>
      <c r="I164" s="183"/>
    </row>
    <row r="165" spans="1:10" s="169" customFormat="1" ht="47.25" hidden="1" x14ac:dyDescent="0.2">
      <c r="A165" s="49" t="s">
        <v>176</v>
      </c>
      <c r="B165" s="341">
        <v>5</v>
      </c>
      <c r="C165" s="36">
        <v>2</v>
      </c>
      <c r="D165" s="37" t="s">
        <v>395</v>
      </c>
      <c r="E165" s="38">
        <v>810</v>
      </c>
      <c r="F165" s="52"/>
      <c r="G165" s="52">
        <v>0</v>
      </c>
      <c r="H165" s="68">
        <v>0</v>
      </c>
      <c r="I165" s="183"/>
    </row>
    <row r="166" spans="1:10" ht="15.75" x14ac:dyDescent="0.2">
      <c r="A166" s="88" t="s">
        <v>9</v>
      </c>
      <c r="B166" s="340">
        <v>5</v>
      </c>
      <c r="C166" s="89">
        <v>2</v>
      </c>
      <c r="D166" s="90" t="s">
        <v>10</v>
      </c>
      <c r="E166" s="91"/>
      <c r="F166" s="83">
        <f>F167+F175+F172+F180</f>
        <v>414312.80000000005</v>
      </c>
      <c r="G166" s="83">
        <f>G167+G175</f>
        <v>0</v>
      </c>
      <c r="H166" s="83">
        <f>H167+H175</f>
        <v>0</v>
      </c>
    </row>
    <row r="167" spans="1:10" ht="48.75" customHeight="1" x14ac:dyDescent="0.2">
      <c r="A167" s="49" t="s">
        <v>404</v>
      </c>
      <c r="B167" s="341">
        <v>5</v>
      </c>
      <c r="C167" s="36">
        <v>2</v>
      </c>
      <c r="D167" s="37" t="s">
        <v>170</v>
      </c>
      <c r="E167" s="38"/>
      <c r="F167" s="52">
        <f>F168+F170</f>
        <v>73438.3</v>
      </c>
      <c r="G167" s="52">
        <f t="shared" ref="G167:H167" si="50">G168+G170</f>
        <v>0</v>
      </c>
      <c r="H167" s="52">
        <f t="shared" si="50"/>
        <v>0</v>
      </c>
    </row>
    <row r="168" spans="1:10" s="169" customFormat="1" ht="30" hidden="1" customHeight="1" x14ac:dyDescent="0.2">
      <c r="A168" s="49" t="s">
        <v>143</v>
      </c>
      <c r="B168" s="341">
        <v>5</v>
      </c>
      <c r="C168" s="36">
        <v>2</v>
      </c>
      <c r="D168" s="37" t="s">
        <v>170</v>
      </c>
      <c r="E168" s="38">
        <v>200</v>
      </c>
      <c r="F168" s="52">
        <f>F169</f>
        <v>0</v>
      </c>
      <c r="G168" s="52">
        <f t="shared" ref="G168:H168" si="51">G169</f>
        <v>0</v>
      </c>
      <c r="H168" s="52">
        <f t="shared" si="51"/>
        <v>0</v>
      </c>
      <c r="I168" s="183"/>
    </row>
    <row r="169" spans="1:10" s="169" customFormat="1" ht="30" hidden="1" customHeight="1" x14ac:dyDescent="0.2">
      <c r="A169" s="49" t="s">
        <v>18</v>
      </c>
      <c r="B169" s="341">
        <v>5</v>
      </c>
      <c r="C169" s="36">
        <v>2</v>
      </c>
      <c r="D169" s="37" t="s">
        <v>170</v>
      </c>
      <c r="E169" s="38">
        <v>240</v>
      </c>
      <c r="F169" s="52">
        <v>0</v>
      </c>
      <c r="G169" s="52">
        <v>0</v>
      </c>
      <c r="H169" s="68">
        <v>0</v>
      </c>
      <c r="I169" s="183"/>
    </row>
    <row r="170" spans="1:10" ht="30" customHeight="1" x14ac:dyDescent="0.2">
      <c r="A170" s="49" t="s">
        <v>168</v>
      </c>
      <c r="B170" s="341">
        <v>5</v>
      </c>
      <c r="C170" s="36">
        <v>2</v>
      </c>
      <c r="D170" s="37" t="s">
        <v>170</v>
      </c>
      <c r="E170" s="38">
        <v>400</v>
      </c>
      <c r="F170" s="52">
        <f>F171</f>
        <v>73438.3</v>
      </c>
      <c r="G170" s="52">
        <f t="shared" ref="G170:H170" si="52">G171</f>
        <v>0</v>
      </c>
      <c r="H170" s="52">
        <f t="shared" si="52"/>
        <v>0</v>
      </c>
    </row>
    <row r="171" spans="1:10" ht="15.95" customHeight="1" x14ac:dyDescent="0.2">
      <c r="A171" s="49" t="s">
        <v>169</v>
      </c>
      <c r="B171" s="341">
        <v>5</v>
      </c>
      <c r="C171" s="36">
        <v>2</v>
      </c>
      <c r="D171" s="37" t="s">
        <v>170</v>
      </c>
      <c r="E171" s="38">
        <v>410</v>
      </c>
      <c r="F171" s="52">
        <v>73438.3</v>
      </c>
      <c r="G171" s="52">
        <v>0</v>
      </c>
      <c r="H171" s="68">
        <v>0</v>
      </c>
      <c r="I171" s="181">
        <v>407205286.31999999</v>
      </c>
      <c r="J171" s="2">
        <v>2691.65</v>
      </c>
    </row>
    <row r="172" spans="1:10" ht="64.5" customHeight="1" x14ac:dyDescent="0.2">
      <c r="A172" s="49" t="s">
        <v>451</v>
      </c>
      <c r="B172" s="341">
        <v>5</v>
      </c>
      <c r="C172" s="36">
        <v>2</v>
      </c>
      <c r="D172" s="37" t="s">
        <v>453</v>
      </c>
      <c r="E172" s="38"/>
      <c r="F172" s="52">
        <f t="shared" ref="F172:H173" si="53">F173</f>
        <v>338532.7</v>
      </c>
      <c r="G172" s="52">
        <f t="shared" si="53"/>
        <v>0</v>
      </c>
      <c r="H172" s="52">
        <f t="shared" si="53"/>
        <v>0</v>
      </c>
    </row>
    <row r="173" spans="1:10" ht="33" customHeight="1" x14ac:dyDescent="0.2">
      <c r="A173" s="49" t="s">
        <v>168</v>
      </c>
      <c r="B173" s="341">
        <v>5</v>
      </c>
      <c r="C173" s="36">
        <v>2</v>
      </c>
      <c r="D173" s="37" t="s">
        <v>453</v>
      </c>
      <c r="E173" s="38">
        <v>400</v>
      </c>
      <c r="F173" s="52">
        <f t="shared" si="53"/>
        <v>338532.7</v>
      </c>
      <c r="G173" s="52">
        <f t="shared" si="53"/>
        <v>0</v>
      </c>
      <c r="H173" s="52">
        <f t="shared" si="53"/>
        <v>0</v>
      </c>
    </row>
    <row r="174" spans="1:10" ht="15" customHeight="1" x14ac:dyDescent="0.2">
      <c r="A174" s="49" t="s">
        <v>169</v>
      </c>
      <c r="B174" s="341">
        <v>5</v>
      </c>
      <c r="C174" s="36">
        <v>2</v>
      </c>
      <c r="D174" s="37" t="s">
        <v>453</v>
      </c>
      <c r="E174" s="38">
        <v>410</v>
      </c>
      <c r="F174" s="52">
        <v>338532.7</v>
      </c>
      <c r="G174" s="52">
        <v>0</v>
      </c>
      <c r="H174" s="68">
        <v>0</v>
      </c>
    </row>
    <row r="175" spans="1:10" ht="50.25" customHeight="1" x14ac:dyDescent="0.2">
      <c r="A175" s="49" t="s">
        <v>405</v>
      </c>
      <c r="B175" s="341">
        <v>5</v>
      </c>
      <c r="C175" s="36">
        <v>2</v>
      </c>
      <c r="D175" s="37" t="s">
        <v>171</v>
      </c>
      <c r="E175" s="38"/>
      <c r="F175" s="52">
        <f>F176+F178</f>
        <v>2341.8000000000002</v>
      </c>
      <c r="G175" s="52">
        <f t="shared" ref="G175:H175" si="54">G176+G178</f>
        <v>0</v>
      </c>
      <c r="H175" s="52">
        <f t="shared" si="54"/>
        <v>0</v>
      </c>
    </row>
    <row r="176" spans="1:10" s="169" customFormat="1" ht="32.1" hidden="1" customHeight="1" x14ac:dyDescent="0.2">
      <c r="A176" s="49" t="s">
        <v>143</v>
      </c>
      <c r="B176" s="341">
        <v>5</v>
      </c>
      <c r="C176" s="36">
        <v>2</v>
      </c>
      <c r="D176" s="37" t="s">
        <v>171</v>
      </c>
      <c r="E176" s="38">
        <v>200</v>
      </c>
      <c r="F176" s="52">
        <f>F177</f>
        <v>0</v>
      </c>
      <c r="G176" s="52">
        <f t="shared" ref="G176:H176" si="55">G177</f>
        <v>0</v>
      </c>
      <c r="H176" s="52">
        <f t="shared" si="55"/>
        <v>0</v>
      </c>
      <c r="I176" s="183"/>
    </row>
    <row r="177" spans="1:10" s="169" customFormat="1" ht="32.1" hidden="1" customHeight="1" x14ac:dyDescent="0.2">
      <c r="A177" s="49" t="s">
        <v>18</v>
      </c>
      <c r="B177" s="341">
        <v>5</v>
      </c>
      <c r="C177" s="36">
        <v>2</v>
      </c>
      <c r="D177" s="37" t="s">
        <v>171</v>
      </c>
      <c r="E177" s="38">
        <v>240</v>
      </c>
      <c r="F177" s="52">
        <v>0</v>
      </c>
      <c r="G177" s="52">
        <v>0</v>
      </c>
      <c r="H177" s="68">
        <v>0</v>
      </c>
      <c r="I177" s="183"/>
    </row>
    <row r="178" spans="1:10" ht="32.1" customHeight="1" x14ac:dyDescent="0.2">
      <c r="A178" s="49" t="s">
        <v>168</v>
      </c>
      <c r="B178" s="341">
        <v>5</v>
      </c>
      <c r="C178" s="36">
        <v>2</v>
      </c>
      <c r="D178" s="37" t="s">
        <v>171</v>
      </c>
      <c r="E178" s="38">
        <v>400</v>
      </c>
      <c r="F178" s="52">
        <f>F179</f>
        <v>2341.8000000000002</v>
      </c>
      <c r="G178" s="52">
        <f t="shared" ref="G178:H178" si="56">G179</f>
        <v>0</v>
      </c>
      <c r="H178" s="52">
        <f t="shared" si="56"/>
        <v>0</v>
      </c>
    </row>
    <row r="179" spans="1:10" ht="15" customHeight="1" x14ac:dyDescent="0.2">
      <c r="A179" s="49" t="s">
        <v>169</v>
      </c>
      <c r="B179" s="341">
        <v>5</v>
      </c>
      <c r="C179" s="36">
        <v>2</v>
      </c>
      <c r="D179" s="37" t="s">
        <v>171</v>
      </c>
      <c r="E179" s="38">
        <v>410</v>
      </c>
      <c r="F179" s="52">
        <v>2341.8000000000002</v>
      </c>
      <c r="G179" s="52">
        <v>0</v>
      </c>
      <c r="H179" s="68">
        <v>0</v>
      </c>
      <c r="I179" s="181">
        <v>693662.52</v>
      </c>
    </row>
    <row r="180" spans="1:10" ht="64.5" hidden="1" customHeight="1" x14ac:dyDescent="0.2">
      <c r="A180" s="49" t="s">
        <v>452</v>
      </c>
      <c r="B180" s="341">
        <v>5</v>
      </c>
      <c r="C180" s="36">
        <v>2</v>
      </c>
      <c r="D180" s="37" t="s">
        <v>454</v>
      </c>
      <c r="E180" s="38"/>
      <c r="F180" s="52">
        <f>F181</f>
        <v>0</v>
      </c>
      <c r="G180" s="52">
        <f t="shared" ref="G180:H181" si="57">G181</f>
        <v>0</v>
      </c>
      <c r="H180" s="52">
        <f t="shared" si="57"/>
        <v>0</v>
      </c>
    </row>
    <row r="181" spans="1:10" ht="30" hidden="1" customHeight="1" x14ac:dyDescent="0.2">
      <c r="A181" s="49" t="s">
        <v>168</v>
      </c>
      <c r="B181" s="341">
        <v>5</v>
      </c>
      <c r="C181" s="36">
        <v>2</v>
      </c>
      <c r="D181" s="37" t="s">
        <v>454</v>
      </c>
      <c r="E181" s="38">
        <v>410</v>
      </c>
      <c r="F181" s="52">
        <f>F182</f>
        <v>0</v>
      </c>
      <c r="G181" s="52">
        <f t="shared" si="57"/>
        <v>0</v>
      </c>
      <c r="H181" s="52">
        <f t="shared" si="57"/>
        <v>0</v>
      </c>
    </row>
    <row r="182" spans="1:10" ht="15" hidden="1" customHeight="1" x14ac:dyDescent="0.2">
      <c r="A182" s="49" t="s">
        <v>169</v>
      </c>
      <c r="B182" s="341">
        <v>5</v>
      </c>
      <c r="C182" s="36">
        <v>2</v>
      </c>
      <c r="D182" s="37" t="s">
        <v>454</v>
      </c>
      <c r="E182" s="38">
        <v>410</v>
      </c>
      <c r="F182" s="52"/>
      <c r="G182" s="52">
        <v>0</v>
      </c>
      <c r="H182" s="68">
        <v>0</v>
      </c>
    </row>
    <row r="183" spans="1:10" ht="15.75" x14ac:dyDescent="0.2">
      <c r="A183" s="88" t="s">
        <v>74</v>
      </c>
      <c r="B183" s="340">
        <v>5</v>
      </c>
      <c r="C183" s="89">
        <v>3</v>
      </c>
      <c r="D183" s="90"/>
      <c r="E183" s="91"/>
      <c r="F183" s="334">
        <f>F184+F203</f>
        <v>10971.599999999999</v>
      </c>
      <c r="G183" s="83">
        <f>G184+G203</f>
        <v>8380.9</v>
      </c>
      <c r="H183" s="92">
        <f>H184+H203</f>
        <v>8554.4</v>
      </c>
    </row>
    <row r="184" spans="1:10" ht="47.25" x14ac:dyDescent="0.2">
      <c r="A184" s="88" t="s">
        <v>186</v>
      </c>
      <c r="B184" s="340">
        <v>5</v>
      </c>
      <c r="C184" s="89">
        <v>3</v>
      </c>
      <c r="D184" s="90" t="s">
        <v>75</v>
      </c>
      <c r="E184" s="91" t="s">
        <v>7</v>
      </c>
      <c r="F184" s="83">
        <f>F185+F191+F195+F199</f>
        <v>6752.4</v>
      </c>
      <c r="G184" s="83">
        <f>G185+G191+G195+G199</f>
        <v>8380.9</v>
      </c>
      <c r="H184" s="92">
        <f>H185+H191+H195+H199</f>
        <v>8554.4</v>
      </c>
    </row>
    <row r="185" spans="1:10" ht="63" x14ac:dyDescent="0.2">
      <c r="A185" s="88" t="s">
        <v>187</v>
      </c>
      <c r="B185" s="340">
        <v>5</v>
      </c>
      <c r="C185" s="89">
        <v>3</v>
      </c>
      <c r="D185" s="90" t="s">
        <v>76</v>
      </c>
      <c r="E185" s="91"/>
      <c r="F185" s="83">
        <f t="shared" ref="F185:H187" si="58">F186</f>
        <v>4164.3999999999996</v>
      </c>
      <c r="G185" s="83">
        <f t="shared" si="58"/>
        <v>4400</v>
      </c>
      <c r="H185" s="92">
        <f t="shared" si="58"/>
        <v>4500</v>
      </c>
    </row>
    <row r="186" spans="1:10" ht="63" x14ac:dyDescent="0.2">
      <c r="A186" s="49" t="s">
        <v>188</v>
      </c>
      <c r="B186" s="341">
        <v>5</v>
      </c>
      <c r="C186" s="36">
        <v>3</v>
      </c>
      <c r="D186" s="37" t="s">
        <v>77</v>
      </c>
      <c r="E186" s="38"/>
      <c r="F186" s="52">
        <f>F187+F189</f>
        <v>4164.3999999999996</v>
      </c>
      <c r="G186" s="52">
        <f t="shared" ref="G186:H186" si="59">G187+G189</f>
        <v>4400</v>
      </c>
      <c r="H186" s="52">
        <f t="shared" si="59"/>
        <v>4500</v>
      </c>
    </row>
    <row r="187" spans="1:10" ht="31.5" x14ac:dyDescent="0.2">
      <c r="A187" s="49" t="s">
        <v>143</v>
      </c>
      <c r="B187" s="341">
        <v>5</v>
      </c>
      <c r="C187" s="36">
        <v>3</v>
      </c>
      <c r="D187" s="37" t="s">
        <v>77</v>
      </c>
      <c r="E187" s="38">
        <v>200</v>
      </c>
      <c r="F187" s="52">
        <f t="shared" si="58"/>
        <v>4164.3999999999996</v>
      </c>
      <c r="G187" s="52">
        <f t="shared" si="58"/>
        <v>4400</v>
      </c>
      <c r="H187" s="68">
        <f t="shared" si="58"/>
        <v>4500</v>
      </c>
    </row>
    <row r="188" spans="1:10" ht="31.5" x14ac:dyDescent="0.2">
      <c r="A188" s="49" t="s">
        <v>18</v>
      </c>
      <c r="B188" s="341">
        <v>5</v>
      </c>
      <c r="C188" s="36">
        <v>3</v>
      </c>
      <c r="D188" s="37" t="s">
        <v>77</v>
      </c>
      <c r="E188" s="38">
        <v>240</v>
      </c>
      <c r="F188" s="52">
        <v>4164.3999999999996</v>
      </c>
      <c r="G188" s="52">
        <v>4400</v>
      </c>
      <c r="H188" s="68">
        <v>4500</v>
      </c>
      <c r="I188" s="181">
        <v>4307691</v>
      </c>
      <c r="J188" s="2">
        <v>4630.8999999999996</v>
      </c>
    </row>
    <row r="189" spans="1:10" ht="15.75" hidden="1" x14ac:dyDescent="0.2">
      <c r="A189" s="49" t="s">
        <v>19</v>
      </c>
      <c r="B189" s="341">
        <v>5</v>
      </c>
      <c r="C189" s="36">
        <v>3</v>
      </c>
      <c r="D189" s="37" t="s">
        <v>77</v>
      </c>
      <c r="E189" s="38">
        <v>800</v>
      </c>
      <c r="F189" s="52">
        <f>F190</f>
        <v>0</v>
      </c>
      <c r="G189" s="52">
        <f t="shared" ref="G189:H189" si="60">G190</f>
        <v>0</v>
      </c>
      <c r="H189" s="52">
        <f t="shared" si="60"/>
        <v>0</v>
      </c>
    </row>
    <row r="190" spans="1:10" ht="15.75" hidden="1" x14ac:dyDescent="0.2">
      <c r="A190" s="49" t="s">
        <v>20</v>
      </c>
      <c r="B190" s="341">
        <v>5</v>
      </c>
      <c r="C190" s="36">
        <v>3</v>
      </c>
      <c r="D190" s="37" t="s">
        <v>77</v>
      </c>
      <c r="E190" s="38">
        <v>850</v>
      </c>
      <c r="F190" s="52"/>
      <c r="G190" s="52">
        <v>0</v>
      </c>
      <c r="H190" s="68">
        <v>0</v>
      </c>
    </row>
    <row r="191" spans="1:10" ht="63" x14ac:dyDescent="0.2">
      <c r="A191" s="88" t="s">
        <v>189</v>
      </c>
      <c r="B191" s="340">
        <v>5</v>
      </c>
      <c r="C191" s="89">
        <v>3</v>
      </c>
      <c r="D191" s="90" t="s">
        <v>78</v>
      </c>
      <c r="E191" s="91"/>
      <c r="F191" s="83">
        <f t="shared" ref="F191:H193" si="61">F192</f>
        <v>1048</v>
      </c>
      <c r="G191" s="83">
        <f t="shared" si="61"/>
        <v>900</v>
      </c>
      <c r="H191" s="92">
        <f t="shared" si="61"/>
        <v>1000</v>
      </c>
    </row>
    <row r="192" spans="1:10" ht="63" x14ac:dyDescent="0.2">
      <c r="A192" s="49" t="s">
        <v>190</v>
      </c>
      <c r="B192" s="341">
        <v>5</v>
      </c>
      <c r="C192" s="36">
        <v>3</v>
      </c>
      <c r="D192" s="37" t="s">
        <v>79</v>
      </c>
      <c r="E192" s="38"/>
      <c r="F192" s="52">
        <f t="shared" si="61"/>
        <v>1048</v>
      </c>
      <c r="G192" s="52">
        <f t="shared" si="61"/>
        <v>900</v>
      </c>
      <c r="H192" s="68">
        <f t="shared" si="61"/>
        <v>1000</v>
      </c>
    </row>
    <row r="193" spans="1:9" ht="31.5" x14ac:dyDescent="0.2">
      <c r="A193" s="49" t="s">
        <v>143</v>
      </c>
      <c r="B193" s="341">
        <v>5</v>
      </c>
      <c r="C193" s="36">
        <v>3</v>
      </c>
      <c r="D193" s="37" t="s">
        <v>79</v>
      </c>
      <c r="E193" s="38">
        <v>200</v>
      </c>
      <c r="F193" s="52">
        <f t="shared" si="61"/>
        <v>1048</v>
      </c>
      <c r="G193" s="52">
        <f t="shared" si="61"/>
        <v>900</v>
      </c>
      <c r="H193" s="68">
        <f t="shared" si="61"/>
        <v>1000</v>
      </c>
    </row>
    <row r="194" spans="1:9" ht="31.5" x14ac:dyDescent="0.2">
      <c r="A194" s="49" t="s">
        <v>18</v>
      </c>
      <c r="B194" s="341">
        <v>5</v>
      </c>
      <c r="C194" s="36">
        <v>3</v>
      </c>
      <c r="D194" s="37" t="s">
        <v>79</v>
      </c>
      <c r="E194" s="38">
        <v>240</v>
      </c>
      <c r="F194" s="52">
        <v>1048</v>
      </c>
      <c r="G194" s="52">
        <v>900</v>
      </c>
      <c r="H194" s="68">
        <v>1000</v>
      </c>
      <c r="I194" s="181">
        <v>850000</v>
      </c>
    </row>
    <row r="195" spans="1:9" ht="63" x14ac:dyDescent="0.2">
      <c r="A195" s="88" t="s">
        <v>191</v>
      </c>
      <c r="B195" s="340">
        <v>5</v>
      </c>
      <c r="C195" s="89">
        <v>3</v>
      </c>
      <c r="D195" s="90" t="s">
        <v>80</v>
      </c>
      <c r="E195" s="91"/>
      <c r="F195" s="83">
        <f t="shared" ref="F195:H197" si="62">F196</f>
        <v>190</v>
      </c>
      <c r="G195" s="83">
        <f t="shared" si="62"/>
        <v>200</v>
      </c>
      <c r="H195" s="92">
        <f t="shared" si="62"/>
        <v>250</v>
      </c>
    </row>
    <row r="196" spans="1:9" ht="78.75" x14ac:dyDescent="0.2">
      <c r="A196" s="49" t="s">
        <v>192</v>
      </c>
      <c r="B196" s="341">
        <v>5</v>
      </c>
      <c r="C196" s="36">
        <v>3</v>
      </c>
      <c r="D196" s="37" t="s">
        <v>81</v>
      </c>
      <c r="E196" s="38"/>
      <c r="F196" s="52">
        <f t="shared" si="62"/>
        <v>190</v>
      </c>
      <c r="G196" s="52">
        <f t="shared" si="62"/>
        <v>200</v>
      </c>
      <c r="H196" s="68">
        <f t="shared" si="62"/>
        <v>250</v>
      </c>
    </row>
    <row r="197" spans="1:9" ht="15.75" x14ac:dyDescent="0.2">
      <c r="A197" s="49" t="s">
        <v>19</v>
      </c>
      <c r="B197" s="341">
        <v>5</v>
      </c>
      <c r="C197" s="36">
        <v>3</v>
      </c>
      <c r="D197" s="37" t="s">
        <v>81</v>
      </c>
      <c r="E197" s="38">
        <v>800</v>
      </c>
      <c r="F197" s="52">
        <f t="shared" si="62"/>
        <v>190</v>
      </c>
      <c r="G197" s="52">
        <f t="shared" si="62"/>
        <v>200</v>
      </c>
      <c r="H197" s="68">
        <f t="shared" si="62"/>
        <v>250</v>
      </c>
    </row>
    <row r="198" spans="1:9" ht="47.25" x14ac:dyDescent="0.2">
      <c r="A198" s="49" t="s">
        <v>176</v>
      </c>
      <c r="B198" s="341">
        <v>5</v>
      </c>
      <c r="C198" s="36">
        <v>3</v>
      </c>
      <c r="D198" s="37" t="s">
        <v>81</v>
      </c>
      <c r="E198" s="38">
        <v>810</v>
      </c>
      <c r="F198" s="52">
        <v>190</v>
      </c>
      <c r="G198" s="52">
        <v>200</v>
      </c>
      <c r="H198" s="68">
        <v>250</v>
      </c>
    </row>
    <row r="199" spans="1:9" ht="78.75" x14ac:dyDescent="0.2">
      <c r="A199" s="88" t="s">
        <v>193</v>
      </c>
      <c r="B199" s="340">
        <v>5</v>
      </c>
      <c r="C199" s="89">
        <v>3</v>
      </c>
      <c r="D199" s="90" t="s">
        <v>82</v>
      </c>
      <c r="E199" s="91"/>
      <c r="F199" s="83">
        <f t="shared" ref="F199:H201" si="63">F200</f>
        <v>1350</v>
      </c>
      <c r="G199" s="83">
        <f t="shared" si="63"/>
        <v>2880.9</v>
      </c>
      <c r="H199" s="92">
        <f t="shared" si="63"/>
        <v>2804.4</v>
      </c>
    </row>
    <row r="200" spans="1:9" ht="78.75" x14ac:dyDescent="0.2">
      <c r="A200" s="49" t="s">
        <v>194</v>
      </c>
      <c r="B200" s="341">
        <v>5</v>
      </c>
      <c r="C200" s="36">
        <v>3</v>
      </c>
      <c r="D200" s="37" t="s">
        <v>83</v>
      </c>
      <c r="E200" s="38"/>
      <c r="F200" s="52">
        <f t="shared" si="63"/>
        <v>1350</v>
      </c>
      <c r="G200" s="52">
        <f t="shared" si="63"/>
        <v>2880.9</v>
      </c>
      <c r="H200" s="68">
        <f t="shared" si="63"/>
        <v>2804.4</v>
      </c>
    </row>
    <row r="201" spans="1:9" ht="31.5" x14ac:dyDescent="0.2">
      <c r="A201" s="49" t="s">
        <v>143</v>
      </c>
      <c r="B201" s="341">
        <v>5</v>
      </c>
      <c r="C201" s="36">
        <v>3</v>
      </c>
      <c r="D201" s="37" t="s">
        <v>83</v>
      </c>
      <c r="E201" s="38">
        <v>200</v>
      </c>
      <c r="F201" s="52">
        <f t="shared" si="63"/>
        <v>1350</v>
      </c>
      <c r="G201" s="52">
        <f t="shared" si="63"/>
        <v>2880.9</v>
      </c>
      <c r="H201" s="68">
        <f t="shared" si="63"/>
        <v>2804.4</v>
      </c>
    </row>
    <row r="202" spans="1:9" ht="31.5" x14ac:dyDescent="0.2">
      <c r="A202" s="49" t="s">
        <v>18</v>
      </c>
      <c r="B202" s="341">
        <v>5</v>
      </c>
      <c r="C202" s="36">
        <v>3</v>
      </c>
      <c r="D202" s="37" t="s">
        <v>83</v>
      </c>
      <c r="E202" s="38">
        <v>240</v>
      </c>
      <c r="F202" s="335">
        <v>1350</v>
      </c>
      <c r="G202" s="52">
        <f>1465+1112+122.5+181.4</f>
        <v>2880.9</v>
      </c>
      <c r="H202" s="68">
        <f>2300+323+181.4</f>
        <v>2804.4</v>
      </c>
      <c r="I202" s="181">
        <v>1150000</v>
      </c>
    </row>
    <row r="203" spans="1:9" ht="15.75" x14ac:dyDescent="0.2">
      <c r="A203" s="88" t="s">
        <v>9</v>
      </c>
      <c r="B203" s="340">
        <v>5</v>
      </c>
      <c r="C203" s="89">
        <v>3</v>
      </c>
      <c r="D203" s="90" t="s">
        <v>10</v>
      </c>
      <c r="E203" s="91" t="s">
        <v>7</v>
      </c>
      <c r="F203" s="83">
        <f>F204</f>
        <v>4219.2</v>
      </c>
      <c r="G203" s="83">
        <f t="shared" ref="G203:H203" si="64">G204</f>
        <v>0</v>
      </c>
      <c r="H203" s="83">
        <f t="shared" si="64"/>
        <v>0</v>
      </c>
    </row>
    <row r="204" spans="1:9" ht="15.95" customHeight="1" x14ac:dyDescent="0.2">
      <c r="A204" s="49" t="s">
        <v>195</v>
      </c>
      <c r="B204" s="341">
        <v>5</v>
      </c>
      <c r="C204" s="36">
        <v>3</v>
      </c>
      <c r="D204" s="37" t="s">
        <v>196</v>
      </c>
      <c r="E204" s="38"/>
      <c r="F204" s="52">
        <f>F205+F210</f>
        <v>4219.2</v>
      </c>
      <c r="G204" s="52">
        <f t="shared" ref="G204:H204" si="65">G205+G210</f>
        <v>0</v>
      </c>
      <c r="H204" s="52">
        <f t="shared" si="65"/>
        <v>0</v>
      </c>
    </row>
    <row r="205" spans="1:9" ht="93.75" hidden="1" customHeight="1" x14ac:dyDescent="0.2">
      <c r="A205" s="49" t="s">
        <v>197</v>
      </c>
      <c r="B205" s="341">
        <v>5</v>
      </c>
      <c r="C205" s="36">
        <v>3</v>
      </c>
      <c r="D205" s="37" t="s">
        <v>198</v>
      </c>
      <c r="E205" s="38"/>
      <c r="F205" s="52">
        <f>F206+F208</f>
        <v>0</v>
      </c>
      <c r="G205" s="52">
        <f t="shared" ref="G205:H206" si="66">G206</f>
        <v>0</v>
      </c>
      <c r="H205" s="68">
        <f t="shared" si="66"/>
        <v>0</v>
      </c>
    </row>
    <row r="206" spans="1:9" ht="32.1" hidden="1" customHeight="1" x14ac:dyDescent="0.2">
      <c r="A206" s="49" t="s">
        <v>143</v>
      </c>
      <c r="B206" s="341">
        <v>5</v>
      </c>
      <c r="C206" s="36">
        <v>3</v>
      </c>
      <c r="D206" s="37" t="s">
        <v>198</v>
      </c>
      <c r="E206" s="38">
        <v>200</v>
      </c>
      <c r="F206" s="52">
        <f>F207</f>
        <v>0</v>
      </c>
      <c r="G206" s="52">
        <f t="shared" si="66"/>
        <v>0</v>
      </c>
      <c r="H206" s="52">
        <f t="shared" si="66"/>
        <v>0</v>
      </c>
    </row>
    <row r="207" spans="1:9" ht="31.5" hidden="1" customHeight="1" x14ac:dyDescent="0.2">
      <c r="A207" s="49" t="s">
        <v>18</v>
      </c>
      <c r="B207" s="341">
        <v>5</v>
      </c>
      <c r="C207" s="36">
        <v>3</v>
      </c>
      <c r="D207" s="37" t="s">
        <v>198</v>
      </c>
      <c r="E207" s="38">
        <v>240</v>
      </c>
      <c r="F207" s="52"/>
      <c r="G207" s="52">
        <f>G210</f>
        <v>0</v>
      </c>
      <c r="H207" s="68">
        <f>H210</f>
        <v>0</v>
      </c>
    </row>
    <row r="208" spans="1:9" s="169" customFormat="1" ht="20.25" hidden="1" customHeight="1" x14ac:dyDescent="0.2">
      <c r="A208" s="215" t="s">
        <v>19</v>
      </c>
      <c r="B208" s="341">
        <v>5</v>
      </c>
      <c r="C208" s="36">
        <v>3</v>
      </c>
      <c r="D208" s="37" t="s">
        <v>198</v>
      </c>
      <c r="E208" s="38">
        <v>800</v>
      </c>
      <c r="F208" s="52">
        <f>F209</f>
        <v>0</v>
      </c>
      <c r="G208" s="52">
        <f t="shared" ref="G208:H208" si="67">G209</f>
        <v>0</v>
      </c>
      <c r="H208" s="52">
        <f t="shared" si="67"/>
        <v>0</v>
      </c>
      <c r="I208" s="183"/>
    </row>
    <row r="209" spans="1:9" s="169" customFormat="1" ht="51" hidden="1" customHeight="1" x14ac:dyDescent="0.2">
      <c r="A209" s="215" t="s">
        <v>400</v>
      </c>
      <c r="B209" s="341">
        <v>5</v>
      </c>
      <c r="C209" s="36">
        <v>3</v>
      </c>
      <c r="D209" s="37" t="s">
        <v>198</v>
      </c>
      <c r="E209" s="38">
        <v>810</v>
      </c>
      <c r="F209" s="52">
        <v>0</v>
      </c>
      <c r="G209" s="52">
        <v>0</v>
      </c>
      <c r="H209" s="68">
        <v>0</v>
      </c>
      <c r="I209" s="183"/>
    </row>
    <row r="210" spans="1:9" ht="94.5" hidden="1" customHeight="1" x14ac:dyDescent="0.2">
      <c r="A210" s="49" t="s">
        <v>199</v>
      </c>
      <c r="B210" s="341">
        <v>5</v>
      </c>
      <c r="C210" s="36">
        <v>3</v>
      </c>
      <c r="D210" s="37" t="s">
        <v>200</v>
      </c>
      <c r="E210" s="38"/>
      <c r="F210" s="52">
        <f>F211+F213</f>
        <v>4219.2</v>
      </c>
      <c r="G210" s="52">
        <f t="shared" ref="G210:H211" si="68">G211</f>
        <v>0</v>
      </c>
      <c r="H210" s="68">
        <f t="shared" si="68"/>
        <v>0</v>
      </c>
    </row>
    <row r="211" spans="1:9" ht="32.1" hidden="1" customHeight="1" x14ac:dyDescent="0.2">
      <c r="A211" s="49" t="s">
        <v>143</v>
      </c>
      <c r="B211" s="341">
        <v>5</v>
      </c>
      <c r="C211" s="36">
        <v>3</v>
      </c>
      <c r="D211" s="37" t="s">
        <v>200</v>
      </c>
      <c r="E211" s="38">
        <v>200</v>
      </c>
      <c r="F211" s="52">
        <f>F212</f>
        <v>0</v>
      </c>
      <c r="G211" s="52">
        <f t="shared" si="68"/>
        <v>0</v>
      </c>
      <c r="H211" s="52">
        <f t="shared" si="68"/>
        <v>0</v>
      </c>
    </row>
    <row r="212" spans="1:9" ht="32.1" hidden="1" customHeight="1" x14ac:dyDescent="0.2">
      <c r="A212" s="49" t="s">
        <v>18</v>
      </c>
      <c r="B212" s="341">
        <v>5</v>
      </c>
      <c r="C212" s="36">
        <v>3</v>
      </c>
      <c r="D212" s="37" t="s">
        <v>200</v>
      </c>
      <c r="E212" s="38">
        <v>240</v>
      </c>
      <c r="F212" s="52"/>
      <c r="G212" s="52">
        <v>0</v>
      </c>
      <c r="H212" s="68">
        <v>0</v>
      </c>
    </row>
    <row r="213" spans="1:9" ht="30" customHeight="1" x14ac:dyDescent="0.2">
      <c r="A213" s="49" t="s">
        <v>168</v>
      </c>
      <c r="B213" s="341">
        <v>5</v>
      </c>
      <c r="C213" s="36">
        <v>3</v>
      </c>
      <c r="D213" s="37" t="s">
        <v>200</v>
      </c>
      <c r="E213" s="38" t="s">
        <v>254</v>
      </c>
      <c r="F213" s="52">
        <f>F214</f>
        <v>4219.2</v>
      </c>
      <c r="G213" s="52">
        <v>0</v>
      </c>
      <c r="H213" s="68">
        <v>0</v>
      </c>
    </row>
    <row r="214" spans="1:9" ht="18" customHeight="1" x14ac:dyDescent="0.2">
      <c r="A214" s="49" t="s">
        <v>169</v>
      </c>
      <c r="B214" s="341">
        <v>5</v>
      </c>
      <c r="C214" s="36">
        <v>3</v>
      </c>
      <c r="D214" s="37" t="s">
        <v>200</v>
      </c>
      <c r="E214" s="38" t="s">
        <v>255</v>
      </c>
      <c r="F214" s="336">
        <v>4219.2</v>
      </c>
      <c r="G214" s="52">
        <v>0</v>
      </c>
      <c r="H214" s="68">
        <v>0</v>
      </c>
      <c r="I214" s="181">
        <v>4219240</v>
      </c>
    </row>
    <row r="215" spans="1:9" ht="15.75" x14ac:dyDescent="0.2">
      <c r="A215" s="88" t="s">
        <v>84</v>
      </c>
      <c r="B215" s="340">
        <v>7</v>
      </c>
      <c r="C215" s="89">
        <v>7</v>
      </c>
      <c r="D215" s="37"/>
      <c r="E215" s="38"/>
      <c r="F215" s="83">
        <f>F216+F222</f>
        <v>610.79999999999995</v>
      </c>
      <c r="G215" s="83">
        <f>G216+G222</f>
        <v>770</v>
      </c>
      <c r="H215" s="92">
        <f>H216+H222</f>
        <v>780</v>
      </c>
    </row>
    <row r="216" spans="1:9" ht="47.25" x14ac:dyDescent="0.2">
      <c r="A216" s="88" t="s">
        <v>201</v>
      </c>
      <c r="B216" s="340">
        <v>7</v>
      </c>
      <c r="C216" s="89">
        <v>7</v>
      </c>
      <c r="D216" s="90" t="s">
        <v>85</v>
      </c>
      <c r="E216" s="91"/>
      <c r="F216" s="83">
        <f t="shared" ref="F216:H220" si="69">F217</f>
        <v>610.79999999999995</v>
      </c>
      <c r="G216" s="83">
        <f t="shared" si="69"/>
        <v>770</v>
      </c>
      <c r="H216" s="92">
        <f t="shared" si="69"/>
        <v>780</v>
      </c>
    </row>
    <row r="217" spans="1:9" ht="47.25" x14ac:dyDescent="0.2">
      <c r="A217" s="49" t="s">
        <v>202</v>
      </c>
      <c r="B217" s="341">
        <v>7</v>
      </c>
      <c r="C217" s="36">
        <v>7</v>
      </c>
      <c r="D217" s="37" t="s">
        <v>203</v>
      </c>
      <c r="E217" s="38"/>
      <c r="F217" s="52">
        <f>+F218+F220</f>
        <v>610.79999999999995</v>
      </c>
      <c r="G217" s="52">
        <f t="shared" ref="G217:H217" si="70">+G218+G220</f>
        <v>770</v>
      </c>
      <c r="H217" s="52">
        <f t="shared" si="70"/>
        <v>780</v>
      </c>
    </row>
    <row r="218" spans="1:9" ht="78.75" x14ac:dyDescent="0.2">
      <c r="A218" s="49" t="s">
        <v>13</v>
      </c>
      <c r="B218" s="341">
        <v>7</v>
      </c>
      <c r="C218" s="36">
        <v>7</v>
      </c>
      <c r="D218" s="37" t="s">
        <v>203</v>
      </c>
      <c r="E218" s="38">
        <v>100</v>
      </c>
      <c r="F218" s="52">
        <f>F219</f>
        <v>63</v>
      </c>
      <c r="G218" s="52">
        <f t="shared" ref="G218:H218" si="71">G219</f>
        <v>70</v>
      </c>
      <c r="H218" s="52">
        <f t="shared" si="71"/>
        <v>80</v>
      </c>
      <c r="I218" s="181">
        <v>63000</v>
      </c>
    </row>
    <row r="219" spans="1:9" ht="31.5" x14ac:dyDescent="0.2">
      <c r="A219" s="49" t="s">
        <v>14</v>
      </c>
      <c r="B219" s="341">
        <v>7</v>
      </c>
      <c r="C219" s="36">
        <v>7</v>
      </c>
      <c r="D219" s="37" t="s">
        <v>203</v>
      </c>
      <c r="E219" s="38">
        <v>120</v>
      </c>
      <c r="F219" s="52">
        <v>63</v>
      </c>
      <c r="G219" s="52">
        <v>70</v>
      </c>
      <c r="H219" s="68">
        <v>80</v>
      </c>
    </row>
    <row r="220" spans="1:9" ht="31.5" x14ac:dyDescent="0.2">
      <c r="A220" s="49" t="s">
        <v>143</v>
      </c>
      <c r="B220" s="341">
        <v>7</v>
      </c>
      <c r="C220" s="36">
        <v>7</v>
      </c>
      <c r="D220" s="37" t="s">
        <v>203</v>
      </c>
      <c r="E220" s="38">
        <v>200</v>
      </c>
      <c r="F220" s="52">
        <f t="shared" si="69"/>
        <v>547.79999999999995</v>
      </c>
      <c r="G220" s="52">
        <f t="shared" si="69"/>
        <v>700</v>
      </c>
      <c r="H220" s="68">
        <f t="shared" si="69"/>
        <v>700</v>
      </c>
    </row>
    <row r="221" spans="1:9" ht="31.5" x14ac:dyDescent="0.2">
      <c r="A221" s="49" t="s">
        <v>18</v>
      </c>
      <c r="B221" s="341">
        <v>7</v>
      </c>
      <c r="C221" s="36">
        <v>7</v>
      </c>
      <c r="D221" s="37" t="s">
        <v>203</v>
      </c>
      <c r="E221" s="38">
        <v>240</v>
      </c>
      <c r="F221" s="52">
        <v>547.79999999999995</v>
      </c>
      <c r="G221" s="52">
        <v>700</v>
      </c>
      <c r="H221" s="68">
        <v>700</v>
      </c>
      <c r="I221" s="181">
        <v>541800</v>
      </c>
    </row>
    <row r="222" spans="1:9" s="169" customFormat="1" ht="15.75" hidden="1" x14ac:dyDescent="0.2">
      <c r="A222" s="88" t="s">
        <v>9</v>
      </c>
      <c r="B222" s="340">
        <v>7</v>
      </c>
      <c r="C222" s="89">
        <v>7</v>
      </c>
      <c r="D222" s="90" t="s">
        <v>10</v>
      </c>
      <c r="E222" s="91"/>
      <c r="F222" s="83">
        <f t="shared" ref="F222:H224" si="72">F223</f>
        <v>0</v>
      </c>
      <c r="G222" s="83">
        <f t="shared" si="72"/>
        <v>0</v>
      </c>
      <c r="H222" s="92">
        <f t="shared" si="72"/>
        <v>0</v>
      </c>
      <c r="I222" s="183"/>
    </row>
    <row r="223" spans="1:9" s="169" customFormat="1" ht="32.1" hidden="1" customHeight="1" x14ac:dyDescent="0.2">
      <c r="A223" s="49" t="s">
        <v>86</v>
      </c>
      <c r="B223" s="341">
        <v>7</v>
      </c>
      <c r="C223" s="36">
        <v>7</v>
      </c>
      <c r="D223" s="37" t="s">
        <v>87</v>
      </c>
      <c r="E223" s="38"/>
      <c r="F223" s="52">
        <f t="shared" si="72"/>
        <v>0</v>
      </c>
      <c r="G223" s="52">
        <f t="shared" si="72"/>
        <v>0</v>
      </c>
      <c r="H223" s="92">
        <f t="shared" si="72"/>
        <v>0</v>
      </c>
      <c r="I223" s="183"/>
    </row>
    <row r="224" spans="1:9" s="169" customFormat="1" ht="32.1" hidden="1" customHeight="1" x14ac:dyDescent="0.2">
      <c r="A224" s="49" t="s">
        <v>143</v>
      </c>
      <c r="B224" s="341">
        <v>7</v>
      </c>
      <c r="C224" s="36">
        <v>7</v>
      </c>
      <c r="D224" s="37" t="s">
        <v>87</v>
      </c>
      <c r="E224" s="38">
        <v>200</v>
      </c>
      <c r="F224" s="52">
        <f t="shared" si="72"/>
        <v>0</v>
      </c>
      <c r="G224" s="52">
        <f t="shared" si="72"/>
        <v>0</v>
      </c>
      <c r="H224" s="68">
        <f t="shared" si="72"/>
        <v>0</v>
      </c>
      <c r="I224" s="183"/>
    </row>
    <row r="225" spans="1:9" ht="32.1" hidden="1" customHeight="1" x14ac:dyDescent="0.2">
      <c r="A225" s="49" t="s">
        <v>18</v>
      </c>
      <c r="B225" s="341">
        <v>7</v>
      </c>
      <c r="C225" s="36">
        <v>7</v>
      </c>
      <c r="D225" s="37" t="s">
        <v>87</v>
      </c>
      <c r="E225" s="38">
        <v>240</v>
      </c>
      <c r="F225" s="52"/>
      <c r="G225" s="52"/>
      <c r="H225" s="68"/>
    </row>
    <row r="226" spans="1:9" s="169" customFormat="1" ht="15.95" customHeight="1" x14ac:dyDescent="0.2">
      <c r="A226" s="88" t="s">
        <v>88</v>
      </c>
      <c r="B226" s="340">
        <v>8</v>
      </c>
      <c r="C226" s="89" t="s">
        <v>7</v>
      </c>
      <c r="D226" s="90" t="s">
        <v>7</v>
      </c>
      <c r="E226" s="91" t="s">
        <v>7</v>
      </c>
      <c r="F226" s="83">
        <f>F227</f>
        <v>22588.100000000002</v>
      </c>
      <c r="G226" s="83">
        <f>G227</f>
        <v>19944.400000000001</v>
      </c>
      <c r="H226" s="92">
        <f>H227</f>
        <v>20839.2</v>
      </c>
      <c r="I226" s="183"/>
    </row>
    <row r="227" spans="1:9" ht="15.75" x14ac:dyDescent="0.2">
      <c r="A227" s="88" t="s">
        <v>89</v>
      </c>
      <c r="B227" s="340">
        <v>8</v>
      </c>
      <c r="C227" s="89">
        <v>1</v>
      </c>
      <c r="D227" s="90" t="s">
        <v>7</v>
      </c>
      <c r="E227" s="91" t="s">
        <v>7</v>
      </c>
      <c r="F227" s="83">
        <f>F228</f>
        <v>22588.100000000002</v>
      </c>
      <c r="G227" s="83">
        <f>G228+G252</f>
        <v>19944.400000000001</v>
      </c>
      <c r="H227" s="92">
        <f>H228+H252</f>
        <v>20839.2</v>
      </c>
    </row>
    <row r="228" spans="1:9" ht="31.5" x14ac:dyDescent="0.2">
      <c r="A228" s="88" t="s">
        <v>204</v>
      </c>
      <c r="B228" s="340">
        <v>8</v>
      </c>
      <c r="C228" s="89">
        <v>1</v>
      </c>
      <c r="D228" s="90" t="s">
        <v>90</v>
      </c>
      <c r="E228" s="91" t="s">
        <v>7</v>
      </c>
      <c r="F228" s="83">
        <f>F229+F232+F242+F247</f>
        <v>22588.100000000002</v>
      </c>
      <c r="G228" s="83">
        <f>G229+G232+G242+G247</f>
        <v>19944.400000000001</v>
      </c>
      <c r="H228" s="92">
        <f>H229+H232+H242+H247</f>
        <v>20839.2</v>
      </c>
    </row>
    <row r="229" spans="1:9" ht="63" x14ac:dyDescent="0.2">
      <c r="A229" s="49" t="s">
        <v>205</v>
      </c>
      <c r="B229" s="341">
        <v>8</v>
      </c>
      <c r="C229" s="36">
        <v>1</v>
      </c>
      <c r="D229" s="37" t="s">
        <v>206</v>
      </c>
      <c r="E229" s="38"/>
      <c r="F229" s="52">
        <f t="shared" ref="F229:H230" si="73">F230</f>
        <v>375</v>
      </c>
      <c r="G229" s="52">
        <f t="shared" si="73"/>
        <v>650</v>
      </c>
      <c r="H229" s="68">
        <f t="shared" si="73"/>
        <v>650</v>
      </c>
    </row>
    <row r="230" spans="1:9" ht="31.5" x14ac:dyDescent="0.2">
      <c r="A230" s="49" t="s">
        <v>143</v>
      </c>
      <c r="B230" s="341">
        <v>8</v>
      </c>
      <c r="C230" s="36">
        <v>1</v>
      </c>
      <c r="D230" s="37" t="s">
        <v>206</v>
      </c>
      <c r="E230" s="38">
        <v>200</v>
      </c>
      <c r="F230" s="52">
        <f t="shared" si="73"/>
        <v>375</v>
      </c>
      <c r="G230" s="52">
        <f t="shared" si="73"/>
        <v>650</v>
      </c>
      <c r="H230" s="68">
        <f t="shared" si="73"/>
        <v>650</v>
      </c>
    </row>
    <row r="231" spans="1:9" ht="31.5" x14ac:dyDescent="0.2">
      <c r="A231" s="49" t="s">
        <v>18</v>
      </c>
      <c r="B231" s="341">
        <v>8</v>
      </c>
      <c r="C231" s="36">
        <v>1</v>
      </c>
      <c r="D231" s="37" t="s">
        <v>206</v>
      </c>
      <c r="E231" s="38">
        <v>240</v>
      </c>
      <c r="F231" s="52">
        <v>375</v>
      </c>
      <c r="G231" s="52">
        <v>650</v>
      </c>
      <c r="H231" s="68">
        <v>650</v>
      </c>
      <c r="I231" s="181">
        <v>375000</v>
      </c>
    </row>
    <row r="232" spans="1:9" ht="63" x14ac:dyDescent="0.2">
      <c r="A232" s="49" t="s">
        <v>207</v>
      </c>
      <c r="B232" s="341">
        <v>8</v>
      </c>
      <c r="C232" s="36">
        <v>1</v>
      </c>
      <c r="D232" s="37" t="s">
        <v>208</v>
      </c>
      <c r="E232" s="38"/>
      <c r="F232" s="52">
        <f>F233+F235+F237+F239</f>
        <v>17920.600000000002</v>
      </c>
      <c r="G232" s="52">
        <f>G233+G235+G237</f>
        <v>14966.5</v>
      </c>
      <c r="H232" s="68">
        <f>H233+H235+H237</f>
        <v>15877</v>
      </c>
    </row>
    <row r="233" spans="1:9" ht="78.75" x14ac:dyDescent="0.2">
      <c r="A233" s="49" t="s">
        <v>13</v>
      </c>
      <c r="B233" s="341">
        <v>8</v>
      </c>
      <c r="C233" s="36">
        <v>1</v>
      </c>
      <c r="D233" s="37" t="s">
        <v>208</v>
      </c>
      <c r="E233" s="38">
        <v>100</v>
      </c>
      <c r="F233" s="52">
        <f>F234</f>
        <v>9828.9</v>
      </c>
      <c r="G233" s="52">
        <f>G234</f>
        <v>9912.6</v>
      </c>
      <c r="H233" s="68">
        <f>H234</f>
        <v>9952.6</v>
      </c>
    </row>
    <row r="234" spans="1:9" ht="15.75" x14ac:dyDescent="0.2">
      <c r="A234" s="309" t="s">
        <v>91</v>
      </c>
      <c r="B234" s="341">
        <v>8</v>
      </c>
      <c r="C234" s="36">
        <v>1</v>
      </c>
      <c r="D234" s="37" t="s">
        <v>208</v>
      </c>
      <c r="E234" s="38">
        <v>110</v>
      </c>
      <c r="F234" s="52">
        <v>9828.9</v>
      </c>
      <c r="G234" s="52">
        <v>9912.6</v>
      </c>
      <c r="H234" s="68">
        <v>9952.6</v>
      </c>
      <c r="I234" s="181">
        <v>9812625.0800000001</v>
      </c>
    </row>
    <row r="235" spans="1:9" ht="31.5" x14ac:dyDescent="0.2">
      <c r="A235" s="49" t="s">
        <v>143</v>
      </c>
      <c r="B235" s="341">
        <v>8</v>
      </c>
      <c r="C235" s="36">
        <v>1</v>
      </c>
      <c r="D235" s="37" t="s">
        <v>208</v>
      </c>
      <c r="E235" s="38">
        <v>200</v>
      </c>
      <c r="F235" s="52">
        <f>F236</f>
        <v>7436.3</v>
      </c>
      <c r="G235" s="52">
        <f>G236</f>
        <v>4398.5</v>
      </c>
      <c r="H235" s="68">
        <f>H236</f>
        <v>5269</v>
      </c>
    </row>
    <row r="236" spans="1:9" ht="31.5" x14ac:dyDescent="0.2">
      <c r="A236" s="49" t="s">
        <v>18</v>
      </c>
      <c r="B236" s="341">
        <v>8</v>
      </c>
      <c r="C236" s="36">
        <v>1</v>
      </c>
      <c r="D236" s="37" t="s">
        <v>208</v>
      </c>
      <c r="E236" s="38">
        <v>240</v>
      </c>
      <c r="F236" s="52">
        <v>7436.3</v>
      </c>
      <c r="G236" s="52">
        <v>4398.5</v>
      </c>
      <c r="H236" s="68">
        <f>4598.5+670.5</f>
        <v>5269</v>
      </c>
      <c r="I236" s="181">
        <v>4298458.68</v>
      </c>
    </row>
    <row r="237" spans="1:9" ht="15.75" x14ac:dyDescent="0.2">
      <c r="A237" s="49" t="s">
        <v>19</v>
      </c>
      <c r="B237" s="341">
        <v>8</v>
      </c>
      <c r="C237" s="36">
        <v>1</v>
      </c>
      <c r="D237" s="37" t="s">
        <v>208</v>
      </c>
      <c r="E237" s="38">
        <v>800</v>
      </c>
      <c r="F237" s="52">
        <f>F238</f>
        <v>655.4</v>
      </c>
      <c r="G237" s="52">
        <f>G238</f>
        <v>655.4</v>
      </c>
      <c r="H237" s="68">
        <f>H238</f>
        <v>655.4</v>
      </c>
    </row>
    <row r="238" spans="1:9" ht="15.75" x14ac:dyDescent="0.2">
      <c r="A238" s="49" t="s">
        <v>20</v>
      </c>
      <c r="B238" s="341">
        <v>8</v>
      </c>
      <c r="C238" s="36">
        <v>1</v>
      </c>
      <c r="D238" s="37" t="s">
        <v>208</v>
      </c>
      <c r="E238" s="38">
        <v>850</v>
      </c>
      <c r="F238" s="52">
        <v>655.4</v>
      </c>
      <c r="G238" s="52">
        <v>655.4</v>
      </c>
      <c r="H238" s="68">
        <v>655.4</v>
      </c>
      <c r="I238" s="181">
        <v>655400</v>
      </c>
    </row>
    <row r="239" spans="1:9" ht="63" hidden="1" x14ac:dyDescent="0.2">
      <c r="A239" s="215" t="s">
        <v>153</v>
      </c>
      <c r="B239" s="341">
        <v>8</v>
      </c>
      <c r="C239" s="36">
        <v>1</v>
      </c>
      <c r="D239" s="37" t="s">
        <v>264</v>
      </c>
      <c r="E239" s="38"/>
      <c r="F239" s="52">
        <f>F240</f>
        <v>0</v>
      </c>
      <c r="G239" s="52">
        <f t="shared" ref="G239:H239" si="74">G240</f>
        <v>0</v>
      </c>
      <c r="H239" s="52">
        <f t="shared" si="74"/>
        <v>0</v>
      </c>
    </row>
    <row r="240" spans="1:9" ht="78.75" hidden="1" x14ac:dyDescent="0.2">
      <c r="A240" s="49" t="s">
        <v>13</v>
      </c>
      <c r="B240" s="341">
        <v>8</v>
      </c>
      <c r="C240" s="36">
        <v>1</v>
      </c>
      <c r="D240" s="37" t="s">
        <v>264</v>
      </c>
      <c r="E240" s="38">
        <v>100</v>
      </c>
      <c r="F240" s="52">
        <f>F241</f>
        <v>0</v>
      </c>
      <c r="G240" s="52">
        <f t="shared" ref="G240:H240" si="75">G241</f>
        <v>0</v>
      </c>
      <c r="H240" s="52">
        <f t="shared" si="75"/>
        <v>0</v>
      </c>
    </row>
    <row r="241" spans="1:9" ht="15.75" hidden="1" x14ac:dyDescent="0.2">
      <c r="A241" s="49" t="s">
        <v>91</v>
      </c>
      <c r="B241" s="341">
        <v>8</v>
      </c>
      <c r="C241" s="36">
        <v>1</v>
      </c>
      <c r="D241" s="37" t="s">
        <v>264</v>
      </c>
      <c r="E241" s="38">
        <v>110</v>
      </c>
      <c r="F241" s="52">
        <v>0</v>
      </c>
      <c r="G241" s="52">
        <v>0</v>
      </c>
      <c r="H241" s="68">
        <v>0</v>
      </c>
    </row>
    <row r="242" spans="1:9" ht="63" x14ac:dyDescent="0.2">
      <c r="A242" s="49" t="s">
        <v>209</v>
      </c>
      <c r="B242" s="341">
        <v>8</v>
      </c>
      <c r="C242" s="36">
        <v>1</v>
      </c>
      <c r="D242" s="37" t="s">
        <v>210</v>
      </c>
      <c r="E242" s="38"/>
      <c r="F242" s="52">
        <f>F243+F245</f>
        <v>4292.5</v>
      </c>
      <c r="G242" s="52">
        <f>G243+G245</f>
        <v>4327.8999999999996</v>
      </c>
      <c r="H242" s="68">
        <f>H243+H245</f>
        <v>4312.2</v>
      </c>
    </row>
    <row r="243" spans="1:9" ht="15.75" x14ac:dyDescent="0.2">
      <c r="A243" s="49" t="s">
        <v>26</v>
      </c>
      <c r="B243" s="341">
        <v>8</v>
      </c>
      <c r="C243" s="36">
        <v>1</v>
      </c>
      <c r="D243" s="37" t="s">
        <v>210</v>
      </c>
      <c r="E243" s="38">
        <v>500</v>
      </c>
      <c r="F243" s="52">
        <f>F244</f>
        <v>4292.5</v>
      </c>
      <c r="G243" s="52">
        <f>G244</f>
        <v>4327.8999999999996</v>
      </c>
      <c r="H243" s="68">
        <f>H244</f>
        <v>4312.2</v>
      </c>
    </row>
    <row r="244" spans="1:9" ht="15.75" x14ac:dyDescent="0.2">
      <c r="A244" s="309" t="s">
        <v>27</v>
      </c>
      <c r="B244" s="341">
        <v>8</v>
      </c>
      <c r="C244" s="36">
        <v>1</v>
      </c>
      <c r="D244" s="37" t="s">
        <v>210</v>
      </c>
      <c r="E244" s="38">
        <v>540</v>
      </c>
      <c r="F244" s="52">
        <v>4292.5</v>
      </c>
      <c r="G244" s="52">
        <v>4327.8999999999996</v>
      </c>
      <c r="H244" s="68">
        <v>4312.2</v>
      </c>
      <c r="I244" s="181">
        <v>4473900</v>
      </c>
    </row>
    <row r="245" spans="1:9" s="169" customFormat="1" ht="31.5" hidden="1" x14ac:dyDescent="0.2">
      <c r="A245" s="49" t="s">
        <v>64</v>
      </c>
      <c r="B245" s="341">
        <v>8</v>
      </c>
      <c r="C245" s="36">
        <v>1</v>
      </c>
      <c r="D245" s="37" t="s">
        <v>92</v>
      </c>
      <c r="E245" s="38">
        <v>200</v>
      </c>
      <c r="F245" s="52">
        <f>F246</f>
        <v>0</v>
      </c>
      <c r="G245" s="52">
        <f>G246</f>
        <v>0</v>
      </c>
      <c r="H245" s="68">
        <f>H246</f>
        <v>0</v>
      </c>
      <c r="I245" s="183"/>
    </row>
    <row r="246" spans="1:9" ht="31.5" hidden="1" x14ac:dyDescent="0.2">
      <c r="A246" s="49" t="s">
        <v>18</v>
      </c>
      <c r="B246" s="341">
        <v>8</v>
      </c>
      <c r="C246" s="36">
        <v>1</v>
      </c>
      <c r="D246" s="37" t="s">
        <v>92</v>
      </c>
      <c r="E246" s="38">
        <v>240</v>
      </c>
      <c r="F246" s="52"/>
      <c r="G246" s="52"/>
      <c r="H246" s="68"/>
    </row>
    <row r="247" spans="1:9" s="169" customFormat="1" ht="63" hidden="1" x14ac:dyDescent="0.2">
      <c r="A247" s="49" t="s">
        <v>152</v>
      </c>
      <c r="B247" s="341">
        <v>8</v>
      </c>
      <c r="C247" s="36">
        <v>1</v>
      </c>
      <c r="D247" s="37" t="s">
        <v>145</v>
      </c>
      <c r="E247" s="38"/>
      <c r="F247" s="52">
        <f>F248+F250</f>
        <v>0</v>
      </c>
      <c r="G247" s="52">
        <f>G248+G250</f>
        <v>0</v>
      </c>
      <c r="H247" s="68">
        <f>H248+H250</f>
        <v>0</v>
      </c>
      <c r="I247" s="183"/>
    </row>
    <row r="248" spans="1:9" s="169" customFormat="1" ht="78.75" hidden="1" x14ac:dyDescent="0.2">
      <c r="A248" s="49" t="s">
        <v>13</v>
      </c>
      <c r="B248" s="341">
        <v>8</v>
      </c>
      <c r="C248" s="36">
        <v>1</v>
      </c>
      <c r="D248" s="37" t="s">
        <v>145</v>
      </c>
      <c r="E248" s="38">
        <v>100</v>
      </c>
      <c r="F248" s="52">
        <f>F249</f>
        <v>0</v>
      </c>
      <c r="G248" s="52">
        <f>G249</f>
        <v>0</v>
      </c>
      <c r="H248" s="68">
        <f>H249</f>
        <v>0</v>
      </c>
      <c r="I248" s="183"/>
    </row>
    <row r="249" spans="1:9" ht="31.5" hidden="1" x14ac:dyDescent="0.2">
      <c r="A249" s="309" t="s">
        <v>91</v>
      </c>
      <c r="B249" s="341">
        <v>8</v>
      </c>
      <c r="C249" s="36">
        <v>1</v>
      </c>
      <c r="D249" s="37" t="s">
        <v>145</v>
      </c>
      <c r="E249" s="38">
        <v>110</v>
      </c>
      <c r="F249" s="52"/>
      <c r="G249" s="52"/>
      <c r="H249" s="68"/>
    </row>
    <row r="250" spans="1:9" s="169" customFormat="1" ht="31.5" hidden="1" x14ac:dyDescent="0.2">
      <c r="A250" s="49" t="s">
        <v>64</v>
      </c>
      <c r="B250" s="341">
        <v>8</v>
      </c>
      <c r="C250" s="36">
        <v>1</v>
      </c>
      <c r="D250" s="37" t="s">
        <v>145</v>
      </c>
      <c r="E250" s="38">
        <v>200</v>
      </c>
      <c r="F250" s="52">
        <f>F251</f>
        <v>0</v>
      </c>
      <c r="G250" s="52">
        <f>G251</f>
        <v>0</v>
      </c>
      <c r="H250" s="68">
        <f>H251</f>
        <v>0</v>
      </c>
      <c r="I250" s="183"/>
    </row>
    <row r="251" spans="1:9" ht="31.5" hidden="1" x14ac:dyDescent="0.2">
      <c r="A251" s="49" t="s">
        <v>18</v>
      </c>
      <c r="B251" s="341">
        <v>8</v>
      </c>
      <c r="C251" s="36">
        <v>1</v>
      </c>
      <c r="D251" s="37" t="s">
        <v>145</v>
      </c>
      <c r="E251" s="38">
        <v>240</v>
      </c>
      <c r="F251" s="52"/>
      <c r="G251" s="52"/>
      <c r="H251" s="68"/>
    </row>
    <row r="252" spans="1:9" s="169" customFormat="1" ht="15.75" hidden="1" x14ac:dyDescent="0.2">
      <c r="A252" s="88" t="s">
        <v>9</v>
      </c>
      <c r="B252" s="340">
        <v>8</v>
      </c>
      <c r="C252" s="89">
        <v>1</v>
      </c>
      <c r="D252" s="90" t="s">
        <v>10</v>
      </c>
      <c r="E252" s="91" t="s">
        <v>7</v>
      </c>
      <c r="F252" s="83">
        <f>F253+F256+F263+F268</f>
        <v>0</v>
      </c>
      <c r="G252" s="83">
        <f>G253+G256+G263+G268</f>
        <v>0</v>
      </c>
      <c r="H252" s="92">
        <f>H253+H256+H263+H268</f>
        <v>0</v>
      </c>
      <c r="I252" s="183"/>
    </row>
    <row r="253" spans="1:9" s="169" customFormat="1" ht="32.1" hidden="1" customHeight="1" x14ac:dyDescent="0.2">
      <c r="A253" s="49" t="s">
        <v>93</v>
      </c>
      <c r="B253" s="341">
        <v>8</v>
      </c>
      <c r="C253" s="36">
        <v>1</v>
      </c>
      <c r="D253" s="37" t="s">
        <v>94</v>
      </c>
      <c r="E253" s="38"/>
      <c r="F253" s="52">
        <f t="shared" ref="F253:H254" si="76">F254</f>
        <v>0</v>
      </c>
      <c r="G253" s="52">
        <f t="shared" si="76"/>
        <v>0</v>
      </c>
      <c r="H253" s="68">
        <f t="shared" si="76"/>
        <v>0</v>
      </c>
      <c r="I253" s="183"/>
    </row>
    <row r="254" spans="1:9" s="169" customFormat="1" ht="32.1" hidden="1" customHeight="1" x14ac:dyDescent="0.2">
      <c r="A254" s="49" t="s">
        <v>143</v>
      </c>
      <c r="B254" s="341">
        <v>8</v>
      </c>
      <c r="C254" s="36">
        <v>1</v>
      </c>
      <c r="D254" s="37" t="s">
        <v>94</v>
      </c>
      <c r="E254" s="38">
        <v>200</v>
      </c>
      <c r="F254" s="52">
        <f t="shared" si="76"/>
        <v>0</v>
      </c>
      <c r="G254" s="52">
        <f t="shared" si="76"/>
        <v>0</v>
      </c>
      <c r="H254" s="68">
        <f t="shared" si="76"/>
        <v>0</v>
      </c>
      <c r="I254" s="183"/>
    </row>
    <row r="255" spans="1:9" ht="32.1" hidden="1" customHeight="1" x14ac:dyDescent="0.2">
      <c r="A255" s="49" t="s">
        <v>18</v>
      </c>
      <c r="B255" s="341">
        <v>8</v>
      </c>
      <c r="C255" s="36">
        <v>1</v>
      </c>
      <c r="D255" s="37" t="s">
        <v>94</v>
      </c>
      <c r="E255" s="38">
        <v>240</v>
      </c>
      <c r="F255" s="52"/>
      <c r="G255" s="52"/>
      <c r="H255" s="68"/>
    </row>
    <row r="256" spans="1:9" s="169" customFormat="1" ht="32.1" hidden="1" customHeight="1" x14ac:dyDescent="0.2">
      <c r="A256" s="49" t="s">
        <v>95</v>
      </c>
      <c r="B256" s="341">
        <v>8</v>
      </c>
      <c r="C256" s="36">
        <v>1</v>
      </c>
      <c r="D256" s="37" t="s">
        <v>96</v>
      </c>
      <c r="E256" s="38"/>
      <c r="F256" s="52">
        <f>F257+F259+F261</f>
        <v>0</v>
      </c>
      <c r="G256" s="52">
        <f>G257+G259+G261</f>
        <v>0</v>
      </c>
      <c r="H256" s="68">
        <f>H257+H259+H261</f>
        <v>0</v>
      </c>
      <c r="I256" s="183"/>
    </row>
    <row r="257" spans="1:9" s="169" customFormat="1" ht="63.95" hidden="1" customHeight="1" x14ac:dyDescent="0.2">
      <c r="A257" s="49" t="s">
        <v>13</v>
      </c>
      <c r="B257" s="341">
        <v>8</v>
      </c>
      <c r="C257" s="36">
        <v>1</v>
      </c>
      <c r="D257" s="37" t="s">
        <v>96</v>
      </c>
      <c r="E257" s="38">
        <v>100</v>
      </c>
      <c r="F257" s="52">
        <f>F258</f>
        <v>0</v>
      </c>
      <c r="G257" s="52">
        <f>G258</f>
        <v>0</v>
      </c>
      <c r="H257" s="68">
        <f>H258</f>
        <v>0</v>
      </c>
      <c r="I257" s="183"/>
    </row>
    <row r="258" spans="1:9" ht="15.95" hidden="1" customHeight="1" x14ac:dyDescent="0.2">
      <c r="A258" s="309" t="s">
        <v>91</v>
      </c>
      <c r="B258" s="341">
        <v>8</v>
      </c>
      <c r="C258" s="36">
        <v>1</v>
      </c>
      <c r="D258" s="37" t="s">
        <v>96</v>
      </c>
      <c r="E258" s="38">
        <v>110</v>
      </c>
      <c r="F258" s="52"/>
      <c r="G258" s="52"/>
      <c r="H258" s="68"/>
    </row>
    <row r="259" spans="1:9" s="169" customFormat="1" ht="32.1" hidden="1" customHeight="1" x14ac:dyDescent="0.2">
      <c r="A259" s="49" t="s">
        <v>143</v>
      </c>
      <c r="B259" s="341">
        <v>8</v>
      </c>
      <c r="C259" s="36">
        <v>1</v>
      </c>
      <c r="D259" s="37" t="s">
        <v>96</v>
      </c>
      <c r="E259" s="38">
        <v>200</v>
      </c>
      <c r="F259" s="52">
        <f>F260</f>
        <v>0</v>
      </c>
      <c r="G259" s="52">
        <f>G260</f>
        <v>0</v>
      </c>
      <c r="H259" s="68">
        <f>H260</f>
        <v>0</v>
      </c>
      <c r="I259" s="183"/>
    </row>
    <row r="260" spans="1:9" ht="32.1" hidden="1" customHeight="1" x14ac:dyDescent="0.2">
      <c r="A260" s="49" t="s">
        <v>18</v>
      </c>
      <c r="B260" s="341">
        <v>8</v>
      </c>
      <c r="C260" s="36">
        <v>1</v>
      </c>
      <c r="D260" s="37" t="s">
        <v>96</v>
      </c>
      <c r="E260" s="38">
        <v>240</v>
      </c>
      <c r="F260" s="52"/>
      <c r="G260" s="52"/>
      <c r="H260" s="68"/>
    </row>
    <row r="261" spans="1:9" s="169" customFormat="1" ht="15.95" hidden="1" customHeight="1" x14ac:dyDescent="0.2">
      <c r="A261" s="49" t="s">
        <v>19</v>
      </c>
      <c r="B261" s="341">
        <v>8</v>
      </c>
      <c r="C261" s="36">
        <v>1</v>
      </c>
      <c r="D261" s="37" t="s">
        <v>96</v>
      </c>
      <c r="E261" s="38">
        <v>800</v>
      </c>
      <c r="F261" s="52">
        <f>F262</f>
        <v>0</v>
      </c>
      <c r="G261" s="52">
        <f>G262</f>
        <v>0</v>
      </c>
      <c r="H261" s="68">
        <f>H262</f>
        <v>0</v>
      </c>
      <c r="I261" s="183"/>
    </row>
    <row r="262" spans="1:9" ht="15.95" hidden="1" customHeight="1" x14ac:dyDescent="0.2">
      <c r="A262" s="49" t="s">
        <v>20</v>
      </c>
      <c r="B262" s="341">
        <v>8</v>
      </c>
      <c r="C262" s="36">
        <v>1</v>
      </c>
      <c r="D262" s="37" t="s">
        <v>96</v>
      </c>
      <c r="E262" s="38">
        <v>850</v>
      </c>
      <c r="F262" s="52"/>
      <c r="G262" s="52"/>
      <c r="H262" s="68"/>
    </row>
    <row r="263" spans="1:9" s="169" customFormat="1" ht="65.25" hidden="1" customHeight="1" x14ac:dyDescent="0.2">
      <c r="A263" s="49" t="s">
        <v>153</v>
      </c>
      <c r="B263" s="341">
        <v>8</v>
      </c>
      <c r="C263" s="36">
        <v>1</v>
      </c>
      <c r="D263" s="37" t="s">
        <v>97</v>
      </c>
      <c r="E263" s="38"/>
      <c r="F263" s="52">
        <f>F264+F266</f>
        <v>0</v>
      </c>
      <c r="G263" s="52">
        <f>G264+G266</f>
        <v>0</v>
      </c>
      <c r="H263" s="68">
        <f>H264+H266</f>
        <v>0</v>
      </c>
      <c r="I263" s="183"/>
    </row>
    <row r="264" spans="1:9" s="169" customFormat="1" ht="63.95" hidden="1" customHeight="1" x14ac:dyDescent="0.2">
      <c r="A264" s="49" t="s">
        <v>13</v>
      </c>
      <c r="B264" s="341">
        <v>8</v>
      </c>
      <c r="C264" s="36">
        <v>1</v>
      </c>
      <c r="D264" s="37" t="s">
        <v>97</v>
      </c>
      <c r="E264" s="38">
        <v>100</v>
      </c>
      <c r="F264" s="52">
        <f>F265</f>
        <v>0</v>
      </c>
      <c r="G264" s="52">
        <f>G265</f>
        <v>0</v>
      </c>
      <c r="H264" s="68">
        <f>H265</f>
        <v>0</v>
      </c>
      <c r="I264" s="183"/>
    </row>
    <row r="265" spans="1:9" ht="15.95" hidden="1" customHeight="1" x14ac:dyDescent="0.2">
      <c r="A265" s="309" t="s">
        <v>91</v>
      </c>
      <c r="B265" s="341">
        <v>8</v>
      </c>
      <c r="C265" s="36">
        <v>1</v>
      </c>
      <c r="D265" s="37" t="s">
        <v>97</v>
      </c>
      <c r="E265" s="38">
        <v>110</v>
      </c>
      <c r="F265" s="52"/>
      <c r="G265" s="52"/>
      <c r="H265" s="68"/>
    </row>
    <row r="266" spans="1:9" s="169" customFormat="1" ht="32.1" hidden="1" customHeight="1" x14ac:dyDescent="0.2">
      <c r="A266" s="49" t="s">
        <v>64</v>
      </c>
      <c r="B266" s="341">
        <v>8</v>
      </c>
      <c r="C266" s="36">
        <v>1</v>
      </c>
      <c r="D266" s="37" t="s">
        <v>97</v>
      </c>
      <c r="E266" s="38">
        <v>200</v>
      </c>
      <c r="F266" s="52">
        <f>F267</f>
        <v>0</v>
      </c>
      <c r="G266" s="52">
        <f>G267</f>
        <v>0</v>
      </c>
      <c r="H266" s="68">
        <f>H267</f>
        <v>0</v>
      </c>
      <c r="I266" s="183"/>
    </row>
    <row r="267" spans="1:9" ht="32.1" hidden="1" customHeight="1" x14ac:dyDescent="0.2">
      <c r="A267" s="49" t="s">
        <v>18</v>
      </c>
      <c r="B267" s="341">
        <v>8</v>
      </c>
      <c r="C267" s="36">
        <v>1</v>
      </c>
      <c r="D267" s="37" t="s">
        <v>97</v>
      </c>
      <c r="E267" s="38">
        <v>240</v>
      </c>
      <c r="F267" s="52"/>
      <c r="G267" s="52"/>
      <c r="H267" s="68"/>
    </row>
    <row r="268" spans="1:9" s="169" customFormat="1" ht="65.25" hidden="1" customHeight="1" x14ac:dyDescent="0.2">
      <c r="A268" s="49" t="s">
        <v>152</v>
      </c>
      <c r="B268" s="341">
        <v>8</v>
      </c>
      <c r="C268" s="36">
        <v>1</v>
      </c>
      <c r="D268" s="37" t="s">
        <v>144</v>
      </c>
      <c r="E268" s="38"/>
      <c r="F268" s="52">
        <f>F269+F271</f>
        <v>0</v>
      </c>
      <c r="G268" s="52">
        <f>G269+G271</f>
        <v>0</v>
      </c>
      <c r="H268" s="68">
        <f>H269+H271</f>
        <v>0</v>
      </c>
      <c r="I268" s="183"/>
    </row>
    <row r="269" spans="1:9" s="169" customFormat="1" ht="62.25" hidden="1" customHeight="1" x14ac:dyDescent="0.2">
      <c r="A269" s="49" t="s">
        <v>13</v>
      </c>
      <c r="B269" s="341">
        <v>8</v>
      </c>
      <c r="C269" s="36">
        <v>1</v>
      </c>
      <c r="D269" s="37" t="s">
        <v>144</v>
      </c>
      <c r="E269" s="38">
        <v>100</v>
      </c>
      <c r="F269" s="52">
        <f>F270</f>
        <v>0</v>
      </c>
      <c r="G269" s="52">
        <f>G270</f>
        <v>0</v>
      </c>
      <c r="H269" s="68">
        <f>H270</f>
        <v>0</v>
      </c>
      <c r="I269" s="183"/>
    </row>
    <row r="270" spans="1:9" ht="21" hidden="1" customHeight="1" x14ac:dyDescent="0.2">
      <c r="A270" s="309" t="s">
        <v>91</v>
      </c>
      <c r="B270" s="341">
        <v>8</v>
      </c>
      <c r="C270" s="36">
        <v>1</v>
      </c>
      <c r="D270" s="37" t="s">
        <v>144</v>
      </c>
      <c r="E270" s="38">
        <v>110</v>
      </c>
      <c r="F270" s="52"/>
      <c r="G270" s="52"/>
      <c r="H270" s="68"/>
    </row>
    <row r="271" spans="1:9" s="169" customFormat="1" ht="30" hidden="1" customHeight="1" x14ac:dyDescent="0.2">
      <c r="A271" s="49" t="s">
        <v>64</v>
      </c>
      <c r="B271" s="341">
        <v>8</v>
      </c>
      <c r="C271" s="36">
        <v>1</v>
      </c>
      <c r="D271" s="37" t="s">
        <v>144</v>
      </c>
      <c r="E271" s="38">
        <v>200</v>
      </c>
      <c r="F271" s="52">
        <f>F272</f>
        <v>0</v>
      </c>
      <c r="G271" s="52">
        <f>G272</f>
        <v>0</v>
      </c>
      <c r="H271" s="68">
        <f>H272</f>
        <v>0</v>
      </c>
      <c r="I271" s="183"/>
    </row>
    <row r="272" spans="1:9" ht="30" hidden="1" customHeight="1" x14ac:dyDescent="0.2">
      <c r="A272" s="49" t="s">
        <v>18</v>
      </c>
      <c r="B272" s="341">
        <v>8</v>
      </c>
      <c r="C272" s="36">
        <v>1</v>
      </c>
      <c r="D272" s="37" t="s">
        <v>144</v>
      </c>
      <c r="E272" s="38">
        <v>240</v>
      </c>
      <c r="F272" s="52"/>
      <c r="G272" s="52"/>
      <c r="H272" s="68"/>
    </row>
    <row r="273" spans="1:9" ht="15.95" customHeight="1" x14ac:dyDescent="0.2">
      <c r="A273" s="88" t="s">
        <v>98</v>
      </c>
      <c r="B273" s="340">
        <v>10</v>
      </c>
      <c r="C273" s="36"/>
      <c r="D273" s="37"/>
      <c r="E273" s="38"/>
      <c r="F273" s="52">
        <f t="shared" ref="F273:H277" si="77">F274</f>
        <v>597.1</v>
      </c>
      <c r="G273" s="52">
        <f t="shared" si="77"/>
        <v>600</v>
      </c>
      <c r="H273" s="92">
        <f t="shared" si="77"/>
        <v>600</v>
      </c>
    </row>
    <row r="274" spans="1:9" ht="15.95" customHeight="1" x14ac:dyDescent="0.2">
      <c r="A274" s="88" t="s">
        <v>99</v>
      </c>
      <c r="B274" s="340">
        <v>10</v>
      </c>
      <c r="C274" s="89">
        <v>1</v>
      </c>
      <c r="D274" s="90" t="s">
        <v>7</v>
      </c>
      <c r="E274" s="91" t="s">
        <v>7</v>
      </c>
      <c r="F274" s="83">
        <f t="shared" si="77"/>
        <v>597.1</v>
      </c>
      <c r="G274" s="83">
        <f>G275</f>
        <v>600</v>
      </c>
      <c r="H274" s="92">
        <f>H275</f>
        <v>600</v>
      </c>
    </row>
    <row r="275" spans="1:9" ht="15.95" customHeight="1" x14ac:dyDescent="0.2">
      <c r="A275" s="310" t="s">
        <v>100</v>
      </c>
      <c r="B275" s="341">
        <v>10</v>
      </c>
      <c r="C275" s="36">
        <v>1</v>
      </c>
      <c r="D275" s="37" t="s">
        <v>10</v>
      </c>
      <c r="E275" s="38" t="s">
        <v>7</v>
      </c>
      <c r="F275" s="52">
        <f t="shared" si="77"/>
        <v>597.1</v>
      </c>
      <c r="G275" s="52">
        <f t="shared" si="77"/>
        <v>600</v>
      </c>
      <c r="H275" s="68">
        <f t="shared" si="77"/>
        <v>600</v>
      </c>
    </row>
    <row r="276" spans="1:9" ht="32.1" customHeight="1" x14ac:dyDescent="0.2">
      <c r="A276" s="49" t="s">
        <v>101</v>
      </c>
      <c r="B276" s="341">
        <v>10</v>
      </c>
      <c r="C276" s="36">
        <v>1</v>
      </c>
      <c r="D276" s="37" t="s">
        <v>141</v>
      </c>
      <c r="E276" s="38" t="s">
        <v>7</v>
      </c>
      <c r="F276" s="52">
        <f t="shared" si="77"/>
        <v>597.1</v>
      </c>
      <c r="G276" s="52">
        <f t="shared" si="77"/>
        <v>600</v>
      </c>
      <c r="H276" s="68">
        <f t="shared" si="77"/>
        <v>600</v>
      </c>
    </row>
    <row r="277" spans="1:9" ht="15.95" customHeight="1" x14ac:dyDescent="0.2">
      <c r="A277" s="49" t="s">
        <v>102</v>
      </c>
      <c r="B277" s="341">
        <v>10</v>
      </c>
      <c r="C277" s="36">
        <v>1</v>
      </c>
      <c r="D277" s="37" t="s">
        <v>141</v>
      </c>
      <c r="E277" s="38">
        <v>300</v>
      </c>
      <c r="F277" s="52">
        <f t="shared" si="77"/>
        <v>597.1</v>
      </c>
      <c r="G277" s="52">
        <f t="shared" si="77"/>
        <v>600</v>
      </c>
      <c r="H277" s="68">
        <f t="shared" si="77"/>
        <v>600</v>
      </c>
    </row>
    <row r="278" spans="1:9" ht="31.5" customHeight="1" x14ac:dyDescent="0.2">
      <c r="A278" s="49" t="s">
        <v>147</v>
      </c>
      <c r="B278" s="341">
        <v>10</v>
      </c>
      <c r="C278" s="36">
        <v>1</v>
      </c>
      <c r="D278" s="37" t="s">
        <v>141</v>
      </c>
      <c r="E278" s="38">
        <v>320</v>
      </c>
      <c r="F278" s="52">
        <v>597.1</v>
      </c>
      <c r="G278" s="52">
        <v>600</v>
      </c>
      <c r="H278" s="68">
        <v>600</v>
      </c>
    </row>
    <row r="279" spans="1:9" ht="15.95" customHeight="1" x14ac:dyDescent="0.2">
      <c r="A279" s="88" t="s">
        <v>103</v>
      </c>
      <c r="B279" s="340">
        <v>11</v>
      </c>
      <c r="C279" s="89" t="s">
        <v>7</v>
      </c>
      <c r="D279" s="90" t="s">
        <v>7</v>
      </c>
      <c r="E279" s="91" t="s">
        <v>7</v>
      </c>
      <c r="F279" s="83">
        <f>F293+F280</f>
        <v>582.1</v>
      </c>
      <c r="G279" s="83">
        <f t="shared" ref="G279:H279" si="78">G293+G280</f>
        <v>750</v>
      </c>
      <c r="H279" s="83">
        <f t="shared" si="78"/>
        <v>750</v>
      </c>
    </row>
    <row r="280" spans="1:9" ht="15.95" hidden="1" customHeight="1" x14ac:dyDescent="0.2">
      <c r="A280" s="88" t="s">
        <v>256</v>
      </c>
      <c r="B280" s="340">
        <v>11</v>
      </c>
      <c r="C280" s="89">
        <v>2</v>
      </c>
      <c r="D280" s="90" t="s">
        <v>7</v>
      </c>
      <c r="E280" s="91" t="s">
        <v>7</v>
      </c>
      <c r="F280" s="83">
        <f>F281+F287</f>
        <v>0</v>
      </c>
      <c r="G280" s="83">
        <v>0</v>
      </c>
      <c r="H280" s="92">
        <v>0</v>
      </c>
    </row>
    <row r="281" spans="1:9" ht="15.95" hidden="1" customHeight="1" x14ac:dyDescent="0.2">
      <c r="A281" s="49" t="s">
        <v>9</v>
      </c>
      <c r="B281" s="341">
        <v>11</v>
      </c>
      <c r="C281" s="36">
        <v>2</v>
      </c>
      <c r="D281" s="37" t="s">
        <v>262</v>
      </c>
      <c r="E281" s="38" t="s">
        <v>7</v>
      </c>
      <c r="F281" s="52">
        <f>F282</f>
        <v>0</v>
      </c>
      <c r="G281" s="52">
        <v>0</v>
      </c>
      <c r="H281" s="68">
        <v>0</v>
      </c>
    </row>
    <row r="282" spans="1:9" ht="78" hidden="1" customHeight="1" x14ac:dyDescent="0.2">
      <c r="A282" s="49" t="s">
        <v>398</v>
      </c>
      <c r="B282" s="341">
        <v>11</v>
      </c>
      <c r="C282" s="36">
        <v>2</v>
      </c>
      <c r="D282" s="37" t="s">
        <v>262</v>
      </c>
      <c r="E282" s="38" t="s">
        <v>7</v>
      </c>
      <c r="F282" s="52">
        <f>F283</f>
        <v>0</v>
      </c>
      <c r="G282" s="52">
        <v>0</v>
      </c>
      <c r="H282" s="68">
        <v>0</v>
      </c>
    </row>
    <row r="283" spans="1:9" ht="30.75" hidden="1" customHeight="1" x14ac:dyDescent="0.2">
      <c r="A283" s="49" t="s">
        <v>258</v>
      </c>
      <c r="B283" s="341">
        <v>11</v>
      </c>
      <c r="C283" s="36">
        <v>2</v>
      </c>
      <c r="D283" s="37" t="s">
        <v>262</v>
      </c>
      <c r="E283" s="38" t="s">
        <v>259</v>
      </c>
      <c r="F283" s="52">
        <f>F284</f>
        <v>0</v>
      </c>
      <c r="G283" s="52">
        <v>0</v>
      </c>
      <c r="H283" s="68">
        <v>0</v>
      </c>
    </row>
    <row r="284" spans="1:9" ht="33" hidden="1" customHeight="1" x14ac:dyDescent="0.2">
      <c r="A284" s="49" t="s">
        <v>18</v>
      </c>
      <c r="B284" s="341">
        <v>11</v>
      </c>
      <c r="C284" s="36">
        <v>2</v>
      </c>
      <c r="D284" s="37" t="s">
        <v>262</v>
      </c>
      <c r="E284" s="38" t="s">
        <v>260</v>
      </c>
      <c r="F284" s="52"/>
      <c r="G284" s="52">
        <v>0</v>
      </c>
      <c r="H284" s="68">
        <v>0</v>
      </c>
    </row>
    <row r="285" spans="1:9" s="169" customFormat="1" ht="15.95" hidden="1" customHeight="1" x14ac:dyDescent="0.2">
      <c r="A285" s="49" t="s">
        <v>168</v>
      </c>
      <c r="B285" s="341">
        <v>11</v>
      </c>
      <c r="C285" s="36">
        <v>2</v>
      </c>
      <c r="D285" s="37" t="s">
        <v>262</v>
      </c>
      <c r="E285" s="38">
        <v>400</v>
      </c>
      <c r="F285" s="52">
        <f>F286</f>
        <v>0</v>
      </c>
      <c r="G285" s="52">
        <v>0</v>
      </c>
      <c r="H285" s="68">
        <v>0</v>
      </c>
      <c r="I285" s="183"/>
    </row>
    <row r="286" spans="1:9" s="169" customFormat="1" ht="15.95" hidden="1" customHeight="1" x14ac:dyDescent="0.2">
      <c r="A286" s="49" t="s">
        <v>169</v>
      </c>
      <c r="B286" s="341">
        <v>11</v>
      </c>
      <c r="C286" s="36">
        <v>2</v>
      </c>
      <c r="D286" s="37" t="s">
        <v>262</v>
      </c>
      <c r="E286" s="38">
        <v>410</v>
      </c>
      <c r="F286" s="52">
        <v>0</v>
      </c>
      <c r="G286" s="52">
        <v>0</v>
      </c>
      <c r="H286" s="68">
        <v>0</v>
      </c>
      <c r="I286" s="183"/>
    </row>
    <row r="287" spans="1:9" s="25" customFormat="1" ht="15.95" hidden="1" customHeight="1" x14ac:dyDescent="0.2">
      <c r="A287" s="88" t="s">
        <v>9</v>
      </c>
      <c r="B287" s="340">
        <v>11</v>
      </c>
      <c r="C287" s="89">
        <v>2</v>
      </c>
      <c r="D287" s="90" t="s">
        <v>263</v>
      </c>
      <c r="E287" s="91" t="s">
        <v>7</v>
      </c>
      <c r="F287" s="83">
        <f>F288</f>
        <v>0</v>
      </c>
      <c r="G287" s="83">
        <v>0</v>
      </c>
      <c r="H287" s="92">
        <v>0</v>
      </c>
      <c r="I287" s="186"/>
    </row>
    <row r="288" spans="1:9" ht="81" hidden="1" customHeight="1" x14ac:dyDescent="0.2">
      <c r="A288" s="49" t="s">
        <v>399</v>
      </c>
      <c r="B288" s="341">
        <v>11</v>
      </c>
      <c r="C288" s="36">
        <v>2</v>
      </c>
      <c r="D288" s="37" t="s">
        <v>263</v>
      </c>
      <c r="E288" s="38" t="s">
        <v>7</v>
      </c>
      <c r="F288" s="52">
        <f>F289</f>
        <v>0</v>
      </c>
      <c r="G288" s="52">
        <v>0</v>
      </c>
      <c r="H288" s="68">
        <v>0</v>
      </c>
    </row>
    <row r="289" spans="1:9" ht="32.25" hidden="1" customHeight="1" x14ac:dyDescent="0.2">
      <c r="A289" s="49" t="s">
        <v>258</v>
      </c>
      <c r="B289" s="341">
        <v>11</v>
      </c>
      <c r="C289" s="36">
        <v>2</v>
      </c>
      <c r="D289" s="37" t="s">
        <v>263</v>
      </c>
      <c r="E289" s="38" t="s">
        <v>259</v>
      </c>
      <c r="F289" s="52">
        <f>F290</f>
        <v>0</v>
      </c>
      <c r="G289" s="52">
        <v>0</v>
      </c>
      <c r="H289" s="68">
        <v>0</v>
      </c>
    </row>
    <row r="290" spans="1:9" ht="30" hidden="1" customHeight="1" x14ac:dyDescent="0.2">
      <c r="A290" s="49" t="s">
        <v>18</v>
      </c>
      <c r="B290" s="341">
        <v>11</v>
      </c>
      <c r="C290" s="36">
        <v>2</v>
      </c>
      <c r="D290" s="37" t="s">
        <v>263</v>
      </c>
      <c r="E290" s="38" t="s">
        <v>260</v>
      </c>
      <c r="F290" s="52"/>
      <c r="G290" s="52">
        <v>0</v>
      </c>
      <c r="H290" s="68">
        <v>0</v>
      </c>
    </row>
    <row r="291" spans="1:9" s="169" customFormat="1" ht="15.95" hidden="1" customHeight="1" x14ac:dyDescent="0.2">
      <c r="A291" s="49" t="s">
        <v>168</v>
      </c>
      <c r="B291" s="341">
        <v>11</v>
      </c>
      <c r="C291" s="36">
        <v>2</v>
      </c>
      <c r="D291" s="37" t="s">
        <v>263</v>
      </c>
      <c r="E291" s="38">
        <v>400</v>
      </c>
      <c r="F291" s="52">
        <v>0</v>
      </c>
      <c r="G291" s="52">
        <v>0</v>
      </c>
      <c r="H291" s="68">
        <v>0</v>
      </c>
      <c r="I291" s="183"/>
    </row>
    <row r="292" spans="1:9" s="169" customFormat="1" ht="15.95" hidden="1" customHeight="1" x14ac:dyDescent="0.2">
      <c r="A292" s="49" t="s">
        <v>169</v>
      </c>
      <c r="B292" s="341">
        <v>11</v>
      </c>
      <c r="C292" s="36">
        <v>2</v>
      </c>
      <c r="D292" s="37" t="s">
        <v>263</v>
      </c>
      <c r="E292" s="38">
        <v>410</v>
      </c>
      <c r="F292" s="52">
        <v>0</v>
      </c>
      <c r="G292" s="52">
        <v>0</v>
      </c>
      <c r="H292" s="68">
        <v>0</v>
      </c>
      <c r="I292" s="183"/>
    </row>
    <row r="293" spans="1:9" ht="31.5" x14ac:dyDescent="0.2">
      <c r="A293" s="88" t="s">
        <v>107</v>
      </c>
      <c r="B293" s="340">
        <v>11</v>
      </c>
      <c r="C293" s="89">
        <v>5</v>
      </c>
      <c r="D293" s="90" t="s">
        <v>7</v>
      </c>
      <c r="E293" s="91" t="s">
        <v>7</v>
      </c>
      <c r="F293" s="83">
        <f>F294+F300</f>
        <v>582.1</v>
      </c>
      <c r="G293" s="83">
        <f>G294+G300</f>
        <v>750</v>
      </c>
      <c r="H293" s="92">
        <f>H294+H300</f>
        <v>750</v>
      </c>
    </row>
    <row r="294" spans="1:9" ht="47.25" x14ac:dyDescent="0.2">
      <c r="A294" s="88" t="s">
        <v>211</v>
      </c>
      <c r="B294" s="340">
        <v>11</v>
      </c>
      <c r="C294" s="89">
        <v>5</v>
      </c>
      <c r="D294" s="90" t="s">
        <v>104</v>
      </c>
      <c r="E294" s="91"/>
      <c r="F294" s="83">
        <f t="shared" ref="F294:H294" si="79">F295</f>
        <v>582.1</v>
      </c>
      <c r="G294" s="83">
        <f t="shared" si="79"/>
        <v>750</v>
      </c>
      <c r="H294" s="92">
        <f t="shared" si="79"/>
        <v>750</v>
      </c>
    </row>
    <row r="295" spans="1:9" ht="63" x14ac:dyDescent="0.2">
      <c r="A295" s="49" t="s">
        <v>212</v>
      </c>
      <c r="B295" s="341">
        <v>11</v>
      </c>
      <c r="C295" s="36">
        <v>5</v>
      </c>
      <c r="D295" s="37" t="s">
        <v>214</v>
      </c>
      <c r="E295" s="38"/>
      <c r="F295" s="52">
        <f>F296+F298</f>
        <v>582.1</v>
      </c>
      <c r="G295" s="52">
        <f t="shared" ref="G295:H295" si="80">G296+G298</f>
        <v>750</v>
      </c>
      <c r="H295" s="52">
        <f t="shared" si="80"/>
        <v>750</v>
      </c>
    </row>
    <row r="296" spans="1:9" ht="78.75" x14ac:dyDescent="0.2">
      <c r="A296" s="49" t="s">
        <v>213</v>
      </c>
      <c r="B296" s="341">
        <v>11</v>
      </c>
      <c r="C296" s="36">
        <v>5</v>
      </c>
      <c r="D296" s="37" t="s">
        <v>214</v>
      </c>
      <c r="E296" s="38">
        <v>100</v>
      </c>
      <c r="F296" s="52">
        <f>F297</f>
        <v>235</v>
      </c>
      <c r="G296" s="52">
        <f t="shared" ref="G296:H296" si="81">G297</f>
        <v>150</v>
      </c>
      <c r="H296" s="52">
        <f t="shared" si="81"/>
        <v>150</v>
      </c>
    </row>
    <row r="297" spans="1:9" ht="31.5" x14ac:dyDescent="0.2">
      <c r="A297" s="49" t="s">
        <v>43</v>
      </c>
      <c r="B297" s="341">
        <v>11</v>
      </c>
      <c r="C297" s="36">
        <v>5</v>
      </c>
      <c r="D297" s="37" t="s">
        <v>214</v>
      </c>
      <c r="E297" s="38">
        <v>120</v>
      </c>
      <c r="F297" s="52">
        <v>235</v>
      </c>
      <c r="G297" s="52">
        <v>150</v>
      </c>
      <c r="H297" s="68">
        <v>150</v>
      </c>
      <c r="I297" s="181">
        <v>235000</v>
      </c>
    </row>
    <row r="298" spans="1:9" ht="31.5" x14ac:dyDescent="0.2">
      <c r="A298" s="49" t="s">
        <v>143</v>
      </c>
      <c r="B298" s="341">
        <v>11</v>
      </c>
      <c r="C298" s="36">
        <v>5</v>
      </c>
      <c r="D298" s="37" t="s">
        <v>214</v>
      </c>
      <c r="E298" s="38">
        <v>200</v>
      </c>
      <c r="F298" s="52">
        <f>F299</f>
        <v>347.1</v>
      </c>
      <c r="G298" s="52">
        <f t="shared" ref="G298:H298" si="82">G299</f>
        <v>600</v>
      </c>
      <c r="H298" s="52">
        <f t="shared" si="82"/>
        <v>600</v>
      </c>
    </row>
    <row r="299" spans="1:9" ht="31.5" x14ac:dyDescent="0.2">
      <c r="A299" s="49" t="s">
        <v>18</v>
      </c>
      <c r="B299" s="341">
        <v>11</v>
      </c>
      <c r="C299" s="36">
        <v>5</v>
      </c>
      <c r="D299" s="37" t="s">
        <v>214</v>
      </c>
      <c r="E299" s="38">
        <v>240</v>
      </c>
      <c r="F299" s="52">
        <v>347.1</v>
      </c>
      <c r="G299" s="52">
        <v>600</v>
      </c>
      <c r="H299" s="68">
        <v>600</v>
      </c>
      <c r="I299" s="181">
        <v>347132</v>
      </c>
    </row>
    <row r="300" spans="1:9" s="169" customFormat="1" ht="15.75" hidden="1" x14ac:dyDescent="0.2">
      <c r="A300" s="88" t="s">
        <v>9</v>
      </c>
      <c r="B300" s="340">
        <v>11</v>
      </c>
      <c r="C300" s="89">
        <v>5</v>
      </c>
      <c r="D300" s="90" t="s">
        <v>10</v>
      </c>
      <c r="E300" s="91"/>
      <c r="F300" s="83">
        <f t="shared" ref="F300:H302" si="83">F301</f>
        <v>0</v>
      </c>
      <c r="G300" s="83">
        <f t="shared" si="83"/>
        <v>0</v>
      </c>
      <c r="H300" s="92">
        <f t="shared" si="83"/>
        <v>0</v>
      </c>
      <c r="I300" s="183"/>
    </row>
    <row r="301" spans="1:9" s="169" customFormat="1" ht="22.5" hidden="1" customHeight="1" x14ac:dyDescent="0.2">
      <c r="A301" s="49" t="s">
        <v>105</v>
      </c>
      <c r="B301" s="341">
        <v>11</v>
      </c>
      <c r="C301" s="36">
        <v>5</v>
      </c>
      <c r="D301" s="37" t="s">
        <v>106</v>
      </c>
      <c r="E301" s="38" t="s">
        <v>7</v>
      </c>
      <c r="F301" s="52">
        <f t="shared" si="83"/>
        <v>0</v>
      </c>
      <c r="G301" s="52">
        <f t="shared" si="83"/>
        <v>0</v>
      </c>
      <c r="H301" s="68">
        <f t="shared" si="83"/>
        <v>0</v>
      </c>
      <c r="I301" s="183">
        <f>I303+I314</f>
        <v>0</v>
      </c>
    </row>
    <row r="302" spans="1:9" s="169" customFormat="1" ht="32.1" hidden="1" customHeight="1" x14ac:dyDescent="0.2">
      <c r="A302" s="49" t="s">
        <v>143</v>
      </c>
      <c r="B302" s="341">
        <v>11</v>
      </c>
      <c r="C302" s="36">
        <v>5</v>
      </c>
      <c r="D302" s="37" t="s">
        <v>106</v>
      </c>
      <c r="E302" s="38">
        <v>200</v>
      </c>
      <c r="F302" s="52">
        <f t="shared" si="83"/>
        <v>0</v>
      </c>
      <c r="G302" s="52">
        <f t="shared" si="83"/>
        <v>0</v>
      </c>
      <c r="H302" s="68">
        <f t="shared" si="83"/>
        <v>0</v>
      </c>
      <c r="I302" s="183"/>
    </row>
    <row r="303" spans="1:9" ht="32.1" hidden="1" customHeight="1" x14ac:dyDescent="0.2">
      <c r="A303" s="49" t="s">
        <v>18</v>
      </c>
      <c r="B303" s="341">
        <v>11</v>
      </c>
      <c r="C303" s="36">
        <v>5</v>
      </c>
      <c r="D303" s="37" t="s">
        <v>106</v>
      </c>
      <c r="E303" s="38">
        <v>240</v>
      </c>
      <c r="F303" s="52"/>
      <c r="G303" s="52"/>
      <c r="H303" s="68"/>
    </row>
    <row r="304" spans="1:9" ht="15.95" customHeight="1" x14ac:dyDescent="0.2">
      <c r="A304" s="88" t="s">
        <v>215</v>
      </c>
      <c r="B304" s="340">
        <v>12</v>
      </c>
      <c r="C304" s="89"/>
      <c r="D304" s="90"/>
      <c r="E304" s="91"/>
      <c r="F304" s="83">
        <f>F305</f>
        <v>2972.7</v>
      </c>
      <c r="G304" s="83">
        <f t="shared" ref="G304:H304" si="84">G305</f>
        <v>2900</v>
      </c>
      <c r="H304" s="83">
        <f t="shared" si="84"/>
        <v>2900</v>
      </c>
    </row>
    <row r="305" spans="1:8" ht="15.95" customHeight="1" x14ac:dyDescent="0.2">
      <c r="A305" s="88" t="s">
        <v>216</v>
      </c>
      <c r="B305" s="340">
        <v>12</v>
      </c>
      <c r="C305" s="89">
        <v>2</v>
      </c>
      <c r="D305" s="90"/>
      <c r="E305" s="91"/>
      <c r="F305" s="83">
        <f>F306</f>
        <v>2972.7</v>
      </c>
      <c r="G305" s="83">
        <f t="shared" ref="G305:H305" si="85">G306</f>
        <v>2900</v>
      </c>
      <c r="H305" s="83">
        <f t="shared" si="85"/>
        <v>2900</v>
      </c>
    </row>
    <row r="306" spans="1:8" ht="15.95" customHeight="1" x14ac:dyDescent="0.2">
      <c r="A306" s="49" t="s">
        <v>9</v>
      </c>
      <c r="B306" s="341">
        <v>12</v>
      </c>
      <c r="C306" s="36">
        <v>2</v>
      </c>
      <c r="D306" s="37" t="s">
        <v>10</v>
      </c>
      <c r="E306" s="38"/>
      <c r="F306" s="52">
        <f>F307</f>
        <v>2972.7</v>
      </c>
      <c r="G306" s="52">
        <f t="shared" ref="G306:H306" si="86">G307</f>
        <v>2900</v>
      </c>
      <c r="H306" s="52">
        <f t="shared" si="86"/>
        <v>2900</v>
      </c>
    </row>
    <row r="307" spans="1:8" ht="32.1" customHeight="1" x14ac:dyDescent="0.2">
      <c r="A307" s="49" t="s">
        <v>217</v>
      </c>
      <c r="B307" s="341">
        <v>12</v>
      </c>
      <c r="C307" s="36">
        <v>2</v>
      </c>
      <c r="D307" s="37" t="s">
        <v>218</v>
      </c>
      <c r="E307" s="38"/>
      <c r="F307" s="52">
        <f>F308+F310+F312</f>
        <v>2972.7</v>
      </c>
      <c r="G307" s="52">
        <f t="shared" ref="G307:H307" si="87">G308+G310+G312</f>
        <v>2900</v>
      </c>
      <c r="H307" s="52">
        <f t="shared" si="87"/>
        <v>2900</v>
      </c>
    </row>
    <row r="308" spans="1:8" ht="32.1" customHeight="1" x14ac:dyDescent="0.2">
      <c r="A308" s="49" t="s">
        <v>13</v>
      </c>
      <c r="B308" s="341">
        <v>12</v>
      </c>
      <c r="C308" s="36">
        <v>2</v>
      </c>
      <c r="D308" s="37" t="s">
        <v>218</v>
      </c>
      <c r="E308" s="38">
        <v>100</v>
      </c>
      <c r="F308" s="52">
        <f>F309</f>
        <v>1534.6</v>
      </c>
      <c r="G308" s="52">
        <f t="shared" ref="G308:H308" si="88">G309</f>
        <v>1100</v>
      </c>
      <c r="H308" s="52">
        <f t="shared" si="88"/>
        <v>1100</v>
      </c>
    </row>
    <row r="309" spans="1:8" ht="21.75" customHeight="1" x14ac:dyDescent="0.2">
      <c r="A309" s="49" t="s">
        <v>91</v>
      </c>
      <c r="B309" s="341">
        <v>12</v>
      </c>
      <c r="C309" s="36">
        <v>2</v>
      </c>
      <c r="D309" s="37" t="s">
        <v>218</v>
      </c>
      <c r="E309" s="38">
        <v>110</v>
      </c>
      <c r="F309" s="52">
        <v>1534.6</v>
      </c>
      <c r="G309" s="52">
        <v>1100</v>
      </c>
      <c r="H309" s="68">
        <v>1100</v>
      </c>
    </row>
    <row r="310" spans="1:8" ht="32.1" customHeight="1" x14ac:dyDescent="0.2">
      <c r="A310" s="49" t="s">
        <v>143</v>
      </c>
      <c r="B310" s="341">
        <v>12</v>
      </c>
      <c r="C310" s="36">
        <v>2</v>
      </c>
      <c r="D310" s="37" t="s">
        <v>218</v>
      </c>
      <c r="E310" s="38">
        <v>200</v>
      </c>
      <c r="F310" s="52">
        <f>F311</f>
        <v>1437.9</v>
      </c>
      <c r="G310" s="52">
        <f t="shared" ref="G310:H310" si="89">G311</f>
        <v>1800</v>
      </c>
      <c r="H310" s="52">
        <f t="shared" si="89"/>
        <v>1800</v>
      </c>
    </row>
    <row r="311" spans="1:8" ht="32.1" customHeight="1" x14ac:dyDescent="0.2">
      <c r="A311" s="49" t="s">
        <v>18</v>
      </c>
      <c r="B311" s="341">
        <v>12</v>
      </c>
      <c r="C311" s="36">
        <v>2</v>
      </c>
      <c r="D311" s="37" t="s">
        <v>218</v>
      </c>
      <c r="E311" s="38">
        <v>240</v>
      </c>
      <c r="F311" s="52">
        <v>1437.9</v>
      </c>
      <c r="G311" s="52">
        <v>1800</v>
      </c>
      <c r="H311" s="68">
        <f>1800</f>
        <v>1800</v>
      </c>
    </row>
    <row r="312" spans="1:8" ht="15.75" customHeight="1" x14ac:dyDescent="0.2">
      <c r="A312" s="49" t="s">
        <v>19</v>
      </c>
      <c r="B312" s="341">
        <v>12</v>
      </c>
      <c r="C312" s="36">
        <v>2</v>
      </c>
      <c r="D312" s="37" t="s">
        <v>218</v>
      </c>
      <c r="E312" s="38">
        <v>800</v>
      </c>
      <c r="F312" s="52">
        <f>F313</f>
        <v>0.2</v>
      </c>
      <c r="G312" s="52">
        <f>G313</f>
        <v>0</v>
      </c>
      <c r="H312" s="68">
        <f>H313</f>
        <v>0</v>
      </c>
    </row>
    <row r="313" spans="1:8" ht="17.25" customHeight="1" x14ac:dyDescent="0.2">
      <c r="A313" s="49" t="s">
        <v>20</v>
      </c>
      <c r="B313" s="341">
        <v>12</v>
      </c>
      <c r="C313" s="36">
        <v>2</v>
      </c>
      <c r="D313" s="37" t="s">
        <v>218</v>
      </c>
      <c r="E313" s="38">
        <v>850</v>
      </c>
      <c r="F313" s="52">
        <v>0.2</v>
      </c>
      <c r="G313" s="52">
        <v>0</v>
      </c>
      <c r="H313" s="68">
        <v>0</v>
      </c>
    </row>
    <row r="314" spans="1:8" ht="20.100000000000001" customHeight="1" x14ac:dyDescent="0.2">
      <c r="A314" s="88" t="s">
        <v>108</v>
      </c>
      <c r="B314" s="340">
        <v>99</v>
      </c>
      <c r="C314" s="89"/>
      <c r="D314" s="90" t="s">
        <v>7</v>
      </c>
      <c r="E314" s="91" t="s">
        <v>7</v>
      </c>
      <c r="F314" s="52">
        <f t="shared" ref="F314:H318" si="90">F315</f>
        <v>0</v>
      </c>
      <c r="G314" s="52">
        <f t="shared" si="90"/>
        <v>1643.3</v>
      </c>
      <c r="H314" s="92">
        <f t="shared" si="90"/>
        <v>3599.8</v>
      </c>
    </row>
    <row r="315" spans="1:8" ht="20.100000000000001" customHeight="1" x14ac:dyDescent="0.2">
      <c r="A315" s="49" t="s">
        <v>108</v>
      </c>
      <c r="B315" s="341">
        <v>99</v>
      </c>
      <c r="C315" s="36">
        <v>99</v>
      </c>
      <c r="D315" s="37"/>
      <c r="E315" s="38"/>
      <c r="F315" s="52">
        <f t="shared" si="90"/>
        <v>0</v>
      </c>
      <c r="G315" s="52">
        <f t="shared" si="90"/>
        <v>1643.3</v>
      </c>
      <c r="H315" s="68">
        <f t="shared" si="90"/>
        <v>3599.8</v>
      </c>
    </row>
    <row r="316" spans="1:8" ht="20.100000000000001" customHeight="1" x14ac:dyDescent="0.2">
      <c r="A316" s="49" t="s">
        <v>9</v>
      </c>
      <c r="B316" s="341">
        <v>99</v>
      </c>
      <c r="C316" s="36">
        <v>99</v>
      </c>
      <c r="D316" s="37" t="s">
        <v>10</v>
      </c>
      <c r="E316" s="38"/>
      <c r="F316" s="52">
        <f t="shared" si="90"/>
        <v>0</v>
      </c>
      <c r="G316" s="52">
        <f t="shared" si="90"/>
        <v>1643.3</v>
      </c>
      <c r="H316" s="68">
        <f t="shared" si="90"/>
        <v>3599.8</v>
      </c>
    </row>
    <row r="317" spans="1:8" ht="20.100000000000001" customHeight="1" x14ac:dyDescent="0.2">
      <c r="A317" s="49" t="s">
        <v>108</v>
      </c>
      <c r="B317" s="341">
        <v>99</v>
      </c>
      <c r="C317" s="36">
        <v>99</v>
      </c>
      <c r="D317" s="37" t="s">
        <v>109</v>
      </c>
      <c r="E317" s="38"/>
      <c r="F317" s="52">
        <f t="shared" si="90"/>
        <v>0</v>
      </c>
      <c r="G317" s="52">
        <f t="shared" si="90"/>
        <v>1643.3</v>
      </c>
      <c r="H317" s="68">
        <f t="shared" si="90"/>
        <v>3599.8</v>
      </c>
    </row>
    <row r="318" spans="1:8" ht="20.100000000000001" customHeight="1" x14ac:dyDescent="0.2">
      <c r="A318" s="49" t="s">
        <v>108</v>
      </c>
      <c r="B318" s="341">
        <v>99</v>
      </c>
      <c r="C318" s="36">
        <v>99</v>
      </c>
      <c r="D318" s="37" t="s">
        <v>109</v>
      </c>
      <c r="E318" s="38">
        <v>900</v>
      </c>
      <c r="F318" s="52">
        <f t="shared" si="90"/>
        <v>0</v>
      </c>
      <c r="G318" s="52">
        <f t="shared" si="90"/>
        <v>1643.3</v>
      </c>
      <c r="H318" s="68">
        <f t="shared" si="90"/>
        <v>3599.8</v>
      </c>
    </row>
    <row r="319" spans="1:8" ht="20.100000000000001" customHeight="1" x14ac:dyDescent="0.2">
      <c r="A319" s="49" t="s">
        <v>108</v>
      </c>
      <c r="B319" s="341">
        <v>99</v>
      </c>
      <c r="C319" s="36">
        <v>99</v>
      </c>
      <c r="D319" s="37" t="s">
        <v>109</v>
      </c>
      <c r="E319" s="38">
        <v>990</v>
      </c>
      <c r="F319" s="52">
        <v>0</v>
      </c>
      <c r="G319" s="52">
        <v>1643.3</v>
      </c>
      <c r="H319" s="68">
        <v>3599.8</v>
      </c>
    </row>
    <row r="320" spans="1:8" ht="15.75" x14ac:dyDescent="0.25">
      <c r="A320" s="303" t="s">
        <v>110</v>
      </c>
      <c r="B320" s="342"/>
      <c r="C320" s="303"/>
      <c r="D320" s="302"/>
      <c r="E320" s="171"/>
      <c r="F320" s="103">
        <f>F10+F73+F80+F96+F144+F215+F226+F273+F279+F304+F314</f>
        <v>600145.6</v>
      </c>
      <c r="G320" s="103">
        <f>G10+G73+G80+G96+G144+G215+G226+G273+G279+G304+G314</f>
        <v>66340</v>
      </c>
      <c r="H320" s="103">
        <f>H10+H73+H80+H96+H144+H215+H226+H273+H279+H304+H314</f>
        <v>72657.8</v>
      </c>
    </row>
    <row r="321" spans="1:8" ht="15.75" x14ac:dyDescent="0.25">
      <c r="A321" s="8"/>
      <c r="B321" s="9"/>
      <c r="C321" s="9"/>
      <c r="D321" s="5"/>
      <c r="E321" s="10"/>
      <c r="F321" s="329">
        <v>600351.5</v>
      </c>
      <c r="G321" s="63">
        <v>66682.399999999994</v>
      </c>
      <c r="H321" s="63">
        <v>72982.100000000006</v>
      </c>
    </row>
    <row r="322" spans="1:8" ht="12" customHeight="1" x14ac:dyDescent="0.25">
      <c r="A322" s="12"/>
      <c r="B322" s="13"/>
      <c r="C322" s="13"/>
      <c r="D322" s="14"/>
      <c r="E322" s="15"/>
      <c r="F322" s="330"/>
      <c r="G322" s="15"/>
      <c r="H322" s="64"/>
    </row>
    <row r="323" spans="1:8" ht="12.75" customHeight="1" x14ac:dyDescent="0.25">
      <c r="A323" s="8"/>
      <c r="B323" s="13"/>
      <c r="C323" s="13"/>
      <c r="D323" s="17"/>
      <c r="E323" s="15"/>
      <c r="F323" s="331">
        <f>F321-F320</f>
        <v>205.90000000002328</v>
      </c>
      <c r="G323" s="189">
        <f t="shared" ref="G323:H323" si="91">G321-G320</f>
        <v>342.39999999999418</v>
      </c>
      <c r="H323" s="189">
        <f t="shared" si="91"/>
        <v>324.30000000000291</v>
      </c>
    </row>
    <row r="324" spans="1:8" ht="12.75" customHeight="1" x14ac:dyDescent="0.25">
      <c r="A324" s="8"/>
      <c r="B324" s="18"/>
      <c r="C324" s="18"/>
      <c r="D324" s="17"/>
      <c r="E324" s="15"/>
      <c r="F324" s="330"/>
      <c r="G324" s="15"/>
      <c r="H324" s="64"/>
    </row>
    <row r="325" spans="1:8" ht="12.75" customHeight="1" x14ac:dyDescent="0.2">
      <c r="A325" s="8"/>
      <c r="B325" s="19"/>
      <c r="C325" s="19"/>
      <c r="D325" s="16"/>
      <c r="E325" s="19"/>
      <c r="F325" s="332"/>
      <c r="G325" s="19"/>
      <c r="H325" s="65"/>
    </row>
    <row r="326" spans="1:8" ht="14.25" customHeight="1" x14ac:dyDescent="0.2">
      <c r="A326" s="8"/>
      <c r="B326" s="18"/>
      <c r="C326" s="18"/>
      <c r="D326" s="19"/>
      <c r="E326" s="15"/>
      <c r="F326" s="330"/>
      <c r="G326" s="15"/>
      <c r="H326" s="64"/>
    </row>
    <row r="327" spans="1:8" ht="15.75" x14ac:dyDescent="0.25">
      <c r="A327" s="9"/>
      <c r="B327" s="20"/>
      <c r="C327" s="20"/>
      <c r="D327" s="16"/>
      <c r="E327" s="20"/>
      <c r="F327" s="333"/>
      <c r="G327" s="20"/>
    </row>
    <row r="328" spans="1:8" ht="15.75" x14ac:dyDescent="0.25">
      <c r="A328" s="21"/>
    </row>
    <row r="329" spans="1:8" ht="15.75" x14ac:dyDescent="0.25">
      <c r="A329" s="21"/>
    </row>
    <row r="330" spans="1:8" ht="15" x14ac:dyDescent="0.2">
      <c r="A330" s="22"/>
    </row>
    <row r="331" spans="1:8" ht="15" x14ac:dyDescent="0.2">
      <c r="A331" s="23"/>
    </row>
    <row r="332" spans="1:8" ht="15" x14ac:dyDescent="0.2">
      <c r="A332" s="22"/>
    </row>
    <row r="500" spans="3:3" x14ac:dyDescent="0.2">
      <c r="C500" s="2">
        <v>414</v>
      </c>
    </row>
    <row r="617" spans="4:4" ht="15.75" x14ac:dyDescent="0.25">
      <c r="D617" s="188" t="s">
        <v>411</v>
      </c>
    </row>
  </sheetData>
  <autoFilter ref="A9:L321"/>
  <mergeCells count="10">
    <mergeCell ref="E1:H1"/>
    <mergeCell ref="A5:H5"/>
    <mergeCell ref="F2:H2"/>
    <mergeCell ref="F8:H8"/>
    <mergeCell ref="A8:A9"/>
    <mergeCell ref="B8:B9"/>
    <mergeCell ref="C8:C9"/>
    <mergeCell ref="D8:D9"/>
    <mergeCell ref="E8:E9"/>
    <mergeCell ref="F3:H3"/>
  </mergeCells>
  <printOptions horizontalCentered="1"/>
  <pageMargins left="0.39370078740157483" right="0.39370078740157483" top="0.19685039370078741" bottom="0.19685039370078741" header="0.51181102362204722" footer="0.51181102362204722"/>
  <pageSetup paperSize="9" scale="72" fitToHeight="7" orientation="portrait" r:id="rId1"/>
  <headerFooter alignWithMargins="0">
    <oddFooter>Страница &amp;P из &amp;N</oddFooter>
  </headerFooter>
  <ignoredErrors>
    <ignoredError sqref="H27 H293 F27:G27 H63 F63:G63 H75 F75:G75 F293:G293 F52 F146 F186:G186 F217 F228 F295:H295 F300:H308 G204:H210 G217:H217 F131:H131 G299:H299" formula="1"/>
    <ignoredError sqref="H97 H226:H227" evalError="1"/>
    <ignoredError sqref="E283:E293 E213:E214 E158:E159" numberStoredAsText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5"/>
  <sheetViews>
    <sheetView showGridLines="0" view="pageBreakPreview" topLeftCell="A183" zoomScaleNormal="100" zoomScaleSheetLayoutView="100" workbookViewId="0">
      <selection activeCell="A196" sqref="A196:XFD199"/>
    </sheetView>
  </sheetViews>
  <sheetFormatPr defaultColWidth="9.140625" defaultRowHeight="12.75" x14ac:dyDescent="0.2"/>
  <cols>
    <col min="1" max="1" width="62.5703125" style="2" customWidth="1"/>
    <col min="2" max="2" width="16" style="26" customWidth="1"/>
    <col min="3" max="3" width="6.42578125" style="2" customWidth="1"/>
    <col min="4" max="4" width="5" style="2" customWidth="1"/>
    <col min="5" max="5" width="6" style="2" customWidth="1"/>
    <col min="6" max="6" width="11.5703125" style="2" customWidth="1"/>
    <col min="7" max="7" width="11.28515625" style="2" customWidth="1"/>
    <col min="8" max="8" width="13.85546875" style="2" customWidth="1"/>
    <col min="9" max="9" width="9.140625" style="111" hidden="1" customWidth="1"/>
    <col min="10" max="10" width="12.85546875" style="2" hidden="1" customWidth="1"/>
    <col min="11" max="11" width="11.42578125" style="2" hidden="1" customWidth="1"/>
    <col min="12" max="12" width="6.85546875" style="2" customWidth="1"/>
    <col min="13" max="245" width="9.140625" style="2" customWidth="1"/>
    <col min="246" max="16384" width="9.140625" style="2"/>
  </cols>
  <sheetData>
    <row r="1" spans="1:11" x14ac:dyDescent="0.2">
      <c r="A1" s="304"/>
      <c r="B1" s="319"/>
      <c r="C1" s="304"/>
      <c r="D1" s="304"/>
      <c r="E1" s="373" t="s">
        <v>114</v>
      </c>
      <c r="F1" s="373"/>
      <c r="G1" s="373"/>
      <c r="H1" s="373"/>
    </row>
    <row r="2" spans="1:11" ht="48" customHeight="1" x14ac:dyDescent="0.25">
      <c r="A2" s="304"/>
      <c r="B2" s="319"/>
      <c r="C2" s="85"/>
      <c r="D2" s="320"/>
      <c r="E2" s="320"/>
      <c r="F2" s="375" t="s">
        <v>448</v>
      </c>
      <c r="G2" s="376"/>
      <c r="H2" s="376"/>
    </row>
    <row r="3" spans="1:11" x14ac:dyDescent="0.2">
      <c r="A3" s="304"/>
      <c r="B3" s="319"/>
      <c r="C3" s="304"/>
      <c r="D3" s="373" t="s">
        <v>596</v>
      </c>
      <c r="E3" s="373"/>
      <c r="F3" s="373"/>
      <c r="G3" s="373"/>
      <c r="H3" s="373"/>
    </row>
    <row r="4" spans="1:11" x14ac:dyDescent="0.2">
      <c r="A4" s="304"/>
      <c r="B4" s="319"/>
      <c r="C4" s="304"/>
      <c r="D4" s="304"/>
      <c r="E4" s="304"/>
      <c r="F4" s="304"/>
      <c r="G4" s="304"/>
      <c r="H4" s="304"/>
    </row>
    <row r="5" spans="1:11" ht="50.25" customHeight="1" x14ac:dyDescent="0.2">
      <c r="A5" s="382" t="s">
        <v>449</v>
      </c>
      <c r="B5" s="383"/>
      <c r="C5" s="383"/>
      <c r="D5" s="383"/>
      <c r="E5" s="383"/>
      <c r="F5" s="383"/>
      <c r="G5" s="383"/>
      <c r="H5" s="383"/>
    </row>
    <row r="6" spans="1:11" ht="21.75" customHeight="1" x14ac:dyDescent="0.2">
      <c r="A6" s="311"/>
      <c r="B6" s="312"/>
      <c r="C6" s="311"/>
      <c r="D6" s="311"/>
      <c r="E6" s="311"/>
      <c r="F6" s="311"/>
      <c r="G6" s="311"/>
      <c r="H6" s="321" t="s">
        <v>115</v>
      </c>
    </row>
    <row r="7" spans="1:11" ht="21.75" customHeight="1" x14ac:dyDescent="0.2">
      <c r="A7" s="384" t="s">
        <v>0</v>
      </c>
      <c r="B7" s="384" t="s">
        <v>3</v>
      </c>
      <c r="C7" s="384" t="s">
        <v>4</v>
      </c>
      <c r="D7" s="384" t="s">
        <v>1</v>
      </c>
      <c r="E7" s="384" t="s">
        <v>2</v>
      </c>
      <c r="F7" s="384" t="s">
        <v>5</v>
      </c>
      <c r="G7" s="385"/>
      <c r="H7" s="385"/>
    </row>
    <row r="8" spans="1:11" ht="21.75" customHeight="1" x14ac:dyDescent="0.2">
      <c r="A8" s="386"/>
      <c r="B8" s="385"/>
      <c r="C8" s="385"/>
      <c r="D8" s="385"/>
      <c r="E8" s="385"/>
      <c r="F8" s="172" t="s">
        <v>148</v>
      </c>
      <c r="G8" s="172" t="s">
        <v>149</v>
      </c>
      <c r="H8" s="172" t="s">
        <v>410</v>
      </c>
      <c r="I8" s="112" t="s">
        <v>250</v>
      </c>
      <c r="J8" s="67" t="s">
        <v>251</v>
      </c>
      <c r="K8" s="69"/>
    </row>
    <row r="9" spans="1:11" s="24" customFormat="1" ht="63.95" customHeight="1" x14ac:dyDescent="0.2">
      <c r="A9" s="104" t="s">
        <v>219</v>
      </c>
      <c r="B9" s="90" t="s">
        <v>46</v>
      </c>
      <c r="C9" s="313" t="s">
        <v>7</v>
      </c>
      <c r="D9" s="314"/>
      <c r="E9" s="314"/>
      <c r="F9" s="173">
        <f>F10</f>
        <v>283.8</v>
      </c>
      <c r="G9" s="173">
        <f t="shared" ref="G9:H9" si="0">G10</f>
        <v>300</v>
      </c>
      <c r="H9" s="173">
        <f t="shared" si="0"/>
        <v>500</v>
      </c>
      <c r="I9" s="115"/>
      <c r="J9" s="81"/>
      <c r="K9" s="81"/>
    </row>
    <row r="10" spans="1:11" s="24" customFormat="1" ht="52.5" customHeight="1" x14ac:dyDescent="0.2">
      <c r="A10" s="88" t="s">
        <v>47</v>
      </c>
      <c r="B10" s="90" t="s">
        <v>48</v>
      </c>
      <c r="C10" s="313" t="s">
        <v>7</v>
      </c>
      <c r="D10" s="314"/>
      <c r="E10" s="314"/>
      <c r="F10" s="173">
        <f>F11</f>
        <v>283.8</v>
      </c>
      <c r="G10" s="173">
        <f t="shared" ref="F10:H11" si="1">G11</f>
        <v>300</v>
      </c>
      <c r="H10" s="174">
        <f t="shared" si="1"/>
        <v>500</v>
      </c>
      <c r="I10" s="115"/>
      <c r="J10" s="81"/>
      <c r="K10" s="81"/>
    </row>
    <row r="11" spans="1:11" s="24" customFormat="1" ht="32.1" customHeight="1" x14ac:dyDescent="0.2">
      <c r="A11" s="49" t="s">
        <v>143</v>
      </c>
      <c r="B11" s="37" t="s">
        <v>48</v>
      </c>
      <c r="C11" s="315">
        <v>200</v>
      </c>
      <c r="D11" s="316"/>
      <c r="E11" s="316"/>
      <c r="F11" s="317">
        <f t="shared" si="1"/>
        <v>283.8</v>
      </c>
      <c r="G11" s="317">
        <f t="shared" si="1"/>
        <v>300</v>
      </c>
      <c r="H11" s="318">
        <f t="shared" si="1"/>
        <v>500</v>
      </c>
      <c r="I11" s="115"/>
      <c r="J11" s="81"/>
      <c r="K11" s="81"/>
    </row>
    <row r="12" spans="1:11" s="24" customFormat="1" ht="32.1" customHeight="1" x14ac:dyDescent="0.2">
      <c r="A12" s="49" t="s">
        <v>18</v>
      </c>
      <c r="B12" s="37" t="s">
        <v>48</v>
      </c>
      <c r="C12" s="315">
        <v>240</v>
      </c>
      <c r="D12" s="316">
        <v>3</v>
      </c>
      <c r="E12" s="316">
        <v>10</v>
      </c>
      <c r="F12" s="317">
        <f>'Приложение 5'!F85</f>
        <v>283.8</v>
      </c>
      <c r="G12" s="317">
        <f>'Приложение 5'!G85</f>
        <v>300</v>
      </c>
      <c r="H12" s="317">
        <f>'Приложение 5'!H85</f>
        <v>500</v>
      </c>
      <c r="I12" s="115"/>
      <c r="J12" s="81"/>
      <c r="K12" s="82">
        <f>J12+I12</f>
        <v>0</v>
      </c>
    </row>
    <row r="13" spans="1:11" s="25" customFormat="1" ht="30" customHeight="1" x14ac:dyDescent="0.2">
      <c r="A13" s="88" t="s">
        <v>220</v>
      </c>
      <c r="B13" s="90" t="s">
        <v>57</v>
      </c>
      <c r="C13" s="91"/>
      <c r="D13" s="89"/>
      <c r="E13" s="89"/>
      <c r="F13" s="83">
        <f>F17+F14+F21+F25</f>
        <v>8449</v>
      </c>
      <c r="G13" s="83">
        <f>G17+G14+G21+G25</f>
        <v>7253.5999999999995</v>
      </c>
      <c r="H13" s="83">
        <f t="shared" ref="H13" si="2">H17+H14+H21+H25</f>
        <v>7294.5</v>
      </c>
      <c r="I13" s="80"/>
      <c r="J13" s="73"/>
      <c r="K13" s="82">
        <f t="shared" ref="K13:K90" si="3">J13+I13</f>
        <v>0</v>
      </c>
    </row>
    <row r="14" spans="1:11" s="25" customFormat="1" ht="129" hidden="1" customHeight="1" x14ac:dyDescent="0.2">
      <c r="A14" s="88" t="s">
        <v>406</v>
      </c>
      <c r="B14" s="90" t="s">
        <v>265</v>
      </c>
      <c r="C14" s="91"/>
      <c r="D14" s="89"/>
      <c r="E14" s="89"/>
      <c r="F14" s="83">
        <f>F15</f>
        <v>0</v>
      </c>
      <c r="G14" s="83">
        <f t="shared" ref="G14:H14" si="4">G15</f>
        <v>0</v>
      </c>
      <c r="H14" s="83">
        <f t="shared" si="4"/>
        <v>0</v>
      </c>
      <c r="I14" s="80"/>
      <c r="J14" s="73"/>
      <c r="K14" s="110"/>
    </row>
    <row r="15" spans="1:11" s="25" customFormat="1" ht="30" hidden="1" customHeight="1" x14ac:dyDescent="0.2">
      <c r="A15" s="49" t="s">
        <v>143</v>
      </c>
      <c r="B15" s="37" t="s">
        <v>265</v>
      </c>
      <c r="C15" s="38">
        <v>200</v>
      </c>
      <c r="D15" s="36"/>
      <c r="E15" s="36"/>
      <c r="F15" s="52">
        <f>F16</f>
        <v>0</v>
      </c>
      <c r="G15" s="52">
        <f t="shared" ref="G15:H15" si="5">G16</f>
        <v>0</v>
      </c>
      <c r="H15" s="52">
        <f t="shared" si="5"/>
        <v>0</v>
      </c>
      <c r="I15" s="80"/>
      <c r="J15" s="73"/>
      <c r="K15" s="82"/>
    </row>
    <row r="16" spans="1:11" s="25" customFormat="1" ht="30" hidden="1" customHeight="1" x14ac:dyDescent="0.2">
      <c r="A16" s="49" t="s">
        <v>18</v>
      </c>
      <c r="B16" s="37" t="s">
        <v>265</v>
      </c>
      <c r="C16" s="38">
        <v>240</v>
      </c>
      <c r="D16" s="36">
        <v>4</v>
      </c>
      <c r="E16" s="36">
        <v>9</v>
      </c>
      <c r="F16" s="52">
        <v>0</v>
      </c>
      <c r="G16" s="52">
        <v>0</v>
      </c>
      <c r="H16" s="68">
        <v>0</v>
      </c>
      <c r="I16" s="80"/>
      <c r="J16" s="73"/>
      <c r="K16" s="82"/>
    </row>
    <row r="17" spans="1:11" s="25" customFormat="1" ht="30" customHeight="1" x14ac:dyDescent="0.2">
      <c r="A17" s="88" t="str">
        <f>'Приложение 5'!A105</f>
        <v xml:space="preserve">Основное мероприятие: Обеспечение безопасности дорожного движения на территории рабочем поселке Линево Искитимского района Новосибирской области </v>
      </c>
      <c r="B17" s="90" t="s">
        <v>58</v>
      </c>
      <c r="C17" s="91"/>
      <c r="D17" s="89"/>
      <c r="E17" s="89"/>
      <c r="F17" s="83">
        <f>F18</f>
        <v>8449</v>
      </c>
      <c r="G17" s="83">
        <f t="shared" ref="F17:H19" si="6">G18</f>
        <v>7253.5999999999995</v>
      </c>
      <c r="H17" s="92">
        <f t="shared" si="6"/>
        <v>7294.5</v>
      </c>
      <c r="I17" s="80"/>
      <c r="J17" s="73"/>
      <c r="K17" s="82">
        <f t="shared" si="3"/>
        <v>0</v>
      </c>
    </row>
    <row r="18" spans="1:11" s="25" customFormat="1" ht="30" customHeight="1" x14ac:dyDescent="0.2">
      <c r="A18" s="88" t="str">
        <f>'Приложение 5'!A106</f>
        <v>Реализация мероприятий по обеспечению безопасности дорожного движения на территории рабочем поселке Линево Искитимского района Новосибирской области</v>
      </c>
      <c r="B18" s="90" t="s">
        <v>59</v>
      </c>
      <c r="C18" s="91"/>
      <c r="D18" s="89"/>
      <c r="E18" s="89"/>
      <c r="F18" s="83">
        <f>F19</f>
        <v>8449</v>
      </c>
      <c r="G18" s="83">
        <f t="shared" si="6"/>
        <v>7253.5999999999995</v>
      </c>
      <c r="H18" s="92">
        <f t="shared" si="6"/>
        <v>7294.5</v>
      </c>
      <c r="I18" s="80"/>
      <c r="J18" s="73"/>
      <c r="K18" s="82">
        <f t="shared" si="3"/>
        <v>0</v>
      </c>
    </row>
    <row r="19" spans="1:11" ht="32.1" customHeight="1" x14ac:dyDescent="0.2">
      <c r="A19" s="49" t="s">
        <v>143</v>
      </c>
      <c r="B19" s="37" t="s">
        <v>59</v>
      </c>
      <c r="C19" s="38">
        <v>200</v>
      </c>
      <c r="D19" s="36"/>
      <c r="E19" s="36"/>
      <c r="F19" s="52">
        <f t="shared" si="6"/>
        <v>8449</v>
      </c>
      <c r="G19" s="52">
        <f t="shared" si="6"/>
        <v>7253.5999999999995</v>
      </c>
      <c r="H19" s="68">
        <f t="shared" si="6"/>
        <v>7294.5</v>
      </c>
      <c r="I19" s="116"/>
      <c r="J19" s="69"/>
      <c r="K19" s="82">
        <f t="shared" si="3"/>
        <v>0</v>
      </c>
    </row>
    <row r="20" spans="1:11" ht="32.1" customHeight="1" x14ac:dyDescent="0.2">
      <c r="A20" s="49" t="s">
        <v>18</v>
      </c>
      <c r="B20" s="37" t="s">
        <v>59</v>
      </c>
      <c r="C20" s="38">
        <v>240</v>
      </c>
      <c r="D20" s="36">
        <v>4</v>
      </c>
      <c r="E20" s="36">
        <v>9</v>
      </c>
      <c r="F20" s="52">
        <f>'Приложение 5'!F108</f>
        <v>8449</v>
      </c>
      <c r="G20" s="52">
        <f>'Приложение 5'!G108</f>
        <v>7253.5999999999995</v>
      </c>
      <c r="H20" s="52">
        <f>'Приложение 5'!H108</f>
        <v>7294.5</v>
      </c>
      <c r="I20" s="116">
        <v>131.30000000000001</v>
      </c>
      <c r="J20" s="69">
        <v>6881.3</v>
      </c>
      <c r="K20" s="82">
        <f t="shared" si="3"/>
        <v>7012.6</v>
      </c>
    </row>
    <row r="21" spans="1:11" s="25" customFormat="1" ht="54.75" hidden="1" customHeight="1" x14ac:dyDescent="0.2">
      <c r="A21" s="88" t="s">
        <v>221</v>
      </c>
      <c r="B21" s="90" t="s">
        <v>60</v>
      </c>
      <c r="C21" s="91"/>
      <c r="D21" s="89"/>
      <c r="E21" s="89"/>
      <c r="F21" s="83">
        <f t="shared" ref="F21:H23" si="7">F22</f>
        <v>0</v>
      </c>
      <c r="G21" s="83">
        <f t="shared" si="7"/>
        <v>0</v>
      </c>
      <c r="H21" s="92">
        <f t="shared" si="7"/>
        <v>0</v>
      </c>
      <c r="I21" s="80"/>
      <c r="J21" s="73"/>
      <c r="K21" s="82">
        <f t="shared" si="3"/>
        <v>0</v>
      </c>
    </row>
    <row r="22" spans="1:11" s="25" customFormat="1" ht="54" hidden="1" customHeight="1" x14ac:dyDescent="0.2">
      <c r="A22" s="88" t="s">
        <v>222</v>
      </c>
      <c r="B22" s="90" t="s">
        <v>61</v>
      </c>
      <c r="C22" s="91"/>
      <c r="D22" s="89"/>
      <c r="E22" s="89"/>
      <c r="F22" s="83">
        <f t="shared" si="7"/>
        <v>0</v>
      </c>
      <c r="G22" s="83">
        <f t="shared" si="7"/>
        <v>0</v>
      </c>
      <c r="H22" s="92">
        <f t="shared" si="7"/>
        <v>0</v>
      </c>
      <c r="I22" s="80"/>
      <c r="J22" s="73"/>
      <c r="K22" s="82">
        <f t="shared" si="3"/>
        <v>0</v>
      </c>
    </row>
    <row r="23" spans="1:11" ht="32.1" hidden="1" customHeight="1" x14ac:dyDescent="0.2">
      <c r="A23" s="49" t="s">
        <v>143</v>
      </c>
      <c r="B23" s="37" t="s">
        <v>61</v>
      </c>
      <c r="C23" s="38">
        <v>200</v>
      </c>
      <c r="D23" s="36"/>
      <c r="E23" s="36"/>
      <c r="F23" s="52">
        <f t="shared" si="7"/>
        <v>0</v>
      </c>
      <c r="G23" s="52">
        <f t="shared" si="7"/>
        <v>0</v>
      </c>
      <c r="H23" s="68">
        <f t="shared" si="7"/>
        <v>0</v>
      </c>
      <c r="I23" s="116"/>
      <c r="J23" s="69"/>
      <c r="K23" s="82">
        <f t="shared" si="3"/>
        <v>0</v>
      </c>
    </row>
    <row r="24" spans="1:11" ht="32.1" hidden="1" customHeight="1" x14ac:dyDescent="0.2">
      <c r="A24" s="49" t="s">
        <v>18</v>
      </c>
      <c r="B24" s="37" t="s">
        <v>61</v>
      </c>
      <c r="C24" s="38">
        <v>240</v>
      </c>
      <c r="D24" s="36">
        <v>4</v>
      </c>
      <c r="E24" s="36">
        <v>9</v>
      </c>
      <c r="F24" s="52">
        <v>0</v>
      </c>
      <c r="G24" s="52">
        <v>0</v>
      </c>
      <c r="H24" s="68">
        <v>0</v>
      </c>
      <c r="I24" s="116"/>
      <c r="J24" s="69"/>
      <c r="K24" s="82">
        <f t="shared" si="3"/>
        <v>0</v>
      </c>
    </row>
    <row r="25" spans="1:11" ht="124.5" hidden="1" customHeight="1" x14ac:dyDescent="0.2">
      <c r="A25" s="105" t="s">
        <v>407</v>
      </c>
      <c r="B25" s="90" t="s">
        <v>266</v>
      </c>
      <c r="C25" s="38"/>
      <c r="D25" s="36"/>
      <c r="E25" s="36"/>
      <c r="F25" s="52">
        <f>F26</f>
        <v>0</v>
      </c>
      <c r="G25" s="52">
        <f t="shared" ref="G25:H25" si="8">G26</f>
        <v>0</v>
      </c>
      <c r="H25" s="52">
        <f t="shared" si="8"/>
        <v>0</v>
      </c>
      <c r="I25" s="116"/>
      <c r="J25" s="69"/>
      <c r="K25" s="82"/>
    </row>
    <row r="26" spans="1:11" ht="32.1" hidden="1" customHeight="1" x14ac:dyDescent="0.2">
      <c r="A26" s="49" t="s">
        <v>258</v>
      </c>
      <c r="B26" s="37" t="s">
        <v>266</v>
      </c>
      <c r="C26" s="38">
        <v>200</v>
      </c>
      <c r="D26" s="36"/>
      <c r="E26" s="36"/>
      <c r="F26" s="52">
        <f>F27</f>
        <v>0</v>
      </c>
      <c r="G26" s="52">
        <f t="shared" ref="G26:H26" si="9">G27</f>
        <v>0</v>
      </c>
      <c r="H26" s="52">
        <f t="shared" si="9"/>
        <v>0</v>
      </c>
      <c r="I26" s="116"/>
      <c r="J26" s="69"/>
      <c r="K26" s="82"/>
    </row>
    <row r="27" spans="1:11" ht="32.1" hidden="1" customHeight="1" x14ac:dyDescent="0.2">
      <c r="A27" s="49" t="s">
        <v>18</v>
      </c>
      <c r="B27" s="37" t="s">
        <v>266</v>
      </c>
      <c r="C27" s="38">
        <v>240</v>
      </c>
      <c r="D27" s="36">
        <v>4</v>
      </c>
      <c r="E27" s="36">
        <v>9</v>
      </c>
      <c r="F27" s="52">
        <v>0</v>
      </c>
      <c r="G27" s="52">
        <v>0</v>
      </c>
      <c r="H27" s="68">
        <v>0</v>
      </c>
      <c r="I27" s="116"/>
      <c r="J27" s="69"/>
      <c r="K27" s="82"/>
    </row>
    <row r="28" spans="1:11" ht="32.1" customHeight="1" x14ac:dyDescent="0.2">
      <c r="A28" s="88" t="s">
        <v>223</v>
      </c>
      <c r="B28" s="90" t="s">
        <v>185</v>
      </c>
      <c r="C28" s="91"/>
      <c r="D28" s="89"/>
      <c r="E28" s="89"/>
      <c r="F28" s="83">
        <f>F29+F36+F39</f>
        <v>1200</v>
      </c>
      <c r="G28" s="83">
        <f t="shared" ref="G28:H28" si="10">G29+G36+G39</f>
        <v>4100</v>
      </c>
      <c r="H28" s="83">
        <f t="shared" si="10"/>
        <v>4976.6000000000004</v>
      </c>
      <c r="I28" s="116"/>
      <c r="J28" s="69"/>
      <c r="K28" s="82">
        <f t="shared" si="3"/>
        <v>0</v>
      </c>
    </row>
    <row r="29" spans="1:11" ht="32.1" customHeight="1" x14ac:dyDescent="0.2">
      <c r="A29" s="88" t="s">
        <v>183</v>
      </c>
      <c r="B29" s="90" t="s">
        <v>184</v>
      </c>
      <c r="C29" s="91"/>
      <c r="D29" s="89"/>
      <c r="E29" s="89"/>
      <c r="F29" s="83">
        <f>F30+F32+F34</f>
        <v>1200</v>
      </c>
      <c r="G29" s="83">
        <f t="shared" ref="G29:H29" si="11">G30+G32</f>
        <v>4100</v>
      </c>
      <c r="H29" s="83">
        <f t="shared" si="11"/>
        <v>4976.6000000000004</v>
      </c>
      <c r="I29" s="116"/>
      <c r="J29" s="69"/>
      <c r="K29" s="82">
        <f t="shared" si="3"/>
        <v>0</v>
      </c>
    </row>
    <row r="30" spans="1:11" ht="32.1" customHeight="1" x14ac:dyDescent="0.2">
      <c r="A30" s="49" t="s">
        <v>143</v>
      </c>
      <c r="B30" s="37" t="s">
        <v>184</v>
      </c>
      <c r="C30" s="38">
        <v>200</v>
      </c>
      <c r="D30" s="36"/>
      <c r="E30" s="36"/>
      <c r="F30" s="52">
        <f>F31</f>
        <v>1200</v>
      </c>
      <c r="G30" s="52">
        <f t="shared" ref="G30:H30" si="12">G31</f>
        <v>4100</v>
      </c>
      <c r="H30" s="52">
        <f t="shared" si="12"/>
        <v>4976.6000000000004</v>
      </c>
      <c r="I30" s="116"/>
      <c r="J30" s="69"/>
      <c r="K30" s="82">
        <f t="shared" si="3"/>
        <v>0</v>
      </c>
    </row>
    <row r="31" spans="1:11" ht="32.1" customHeight="1" x14ac:dyDescent="0.2">
      <c r="A31" s="49" t="s">
        <v>18</v>
      </c>
      <c r="B31" s="37" t="s">
        <v>184</v>
      </c>
      <c r="C31" s="38">
        <v>240</v>
      </c>
      <c r="D31" s="36">
        <v>5</v>
      </c>
      <c r="E31" s="36">
        <v>2</v>
      </c>
      <c r="F31" s="52">
        <f>'Приложение 5'!F157</f>
        <v>1200</v>
      </c>
      <c r="G31" s="52">
        <f>'Приложение 5'!G157</f>
        <v>4100</v>
      </c>
      <c r="H31" s="52">
        <f>'Приложение 5'!H157</f>
        <v>4976.6000000000004</v>
      </c>
      <c r="I31" s="113">
        <v>3380</v>
      </c>
      <c r="J31" s="69">
        <v>5059.8999999999996</v>
      </c>
      <c r="K31" s="82">
        <f t="shared" si="3"/>
        <v>8439.9</v>
      </c>
    </row>
    <row r="32" spans="1:11" ht="32.1" hidden="1" customHeight="1" x14ac:dyDescent="0.2">
      <c r="A32" s="49" t="s">
        <v>168</v>
      </c>
      <c r="B32" s="37" t="s">
        <v>184</v>
      </c>
      <c r="C32" s="38">
        <v>400</v>
      </c>
      <c r="D32" s="36"/>
      <c r="E32" s="36"/>
      <c r="F32" s="52">
        <f>F33</f>
        <v>0</v>
      </c>
      <c r="G32" s="52">
        <f t="shared" ref="G32:H32" si="13">G33</f>
        <v>0</v>
      </c>
      <c r="H32" s="52">
        <f t="shared" si="13"/>
        <v>0</v>
      </c>
      <c r="I32" s="116"/>
      <c r="J32" s="69"/>
      <c r="K32" s="82">
        <f t="shared" si="3"/>
        <v>0</v>
      </c>
    </row>
    <row r="33" spans="1:11" ht="32.1" hidden="1" customHeight="1" x14ac:dyDescent="0.2">
      <c r="A33" s="49" t="s">
        <v>169</v>
      </c>
      <c r="B33" s="37" t="s">
        <v>184</v>
      </c>
      <c r="C33" s="38">
        <v>410</v>
      </c>
      <c r="D33" s="36">
        <v>5</v>
      </c>
      <c r="E33" s="36">
        <v>2</v>
      </c>
      <c r="F33" s="52">
        <v>0</v>
      </c>
      <c r="G33" s="52">
        <v>0</v>
      </c>
      <c r="H33" s="68">
        <v>0</v>
      </c>
      <c r="I33" s="116"/>
      <c r="J33" s="69"/>
      <c r="K33" s="82">
        <f t="shared" si="3"/>
        <v>0</v>
      </c>
    </row>
    <row r="34" spans="1:11" ht="32.1" hidden="1" customHeight="1" x14ac:dyDescent="0.2">
      <c r="A34" s="49" t="s">
        <v>19</v>
      </c>
      <c r="B34" s="36" t="s">
        <v>184</v>
      </c>
      <c r="C34" s="36" t="s">
        <v>252</v>
      </c>
      <c r="D34" s="37"/>
      <c r="E34" s="38"/>
      <c r="F34" s="52">
        <f>F35</f>
        <v>0</v>
      </c>
      <c r="G34" s="52">
        <f t="shared" ref="G34:H34" si="14">G35</f>
        <v>0</v>
      </c>
      <c r="H34" s="52">
        <f t="shared" si="14"/>
        <v>0</v>
      </c>
      <c r="I34" s="116"/>
      <c r="J34" s="69"/>
      <c r="K34" s="82">
        <f t="shared" si="3"/>
        <v>0</v>
      </c>
    </row>
    <row r="35" spans="1:11" ht="32.1" hidden="1" customHeight="1" x14ac:dyDescent="0.2">
      <c r="A35" s="49" t="s">
        <v>176</v>
      </c>
      <c r="B35" s="36" t="s">
        <v>184</v>
      </c>
      <c r="C35" s="36" t="s">
        <v>253</v>
      </c>
      <c r="D35" s="36">
        <v>5</v>
      </c>
      <c r="E35" s="36">
        <v>2</v>
      </c>
      <c r="F35" s="52">
        <v>0</v>
      </c>
      <c r="G35" s="52">
        <v>0</v>
      </c>
      <c r="H35" s="68">
        <v>0</v>
      </c>
      <c r="I35" s="113">
        <v>10000</v>
      </c>
      <c r="J35" s="69">
        <v>7422</v>
      </c>
      <c r="K35" s="82">
        <f t="shared" si="3"/>
        <v>17422</v>
      </c>
    </row>
    <row r="36" spans="1:11" s="25" customFormat="1" ht="95.25" hidden="1" customHeight="1" x14ac:dyDescent="0.2">
      <c r="A36" s="49" t="s">
        <v>402</v>
      </c>
      <c r="B36" s="90" t="s">
        <v>394</v>
      </c>
      <c r="C36" s="89"/>
      <c r="D36" s="89"/>
      <c r="E36" s="89"/>
      <c r="F36" s="83">
        <f>F37</f>
        <v>0</v>
      </c>
      <c r="G36" s="83">
        <f t="shared" ref="G36:H37" si="15">G37</f>
        <v>0</v>
      </c>
      <c r="H36" s="83">
        <f t="shared" si="15"/>
        <v>0</v>
      </c>
      <c r="I36" s="179"/>
      <c r="J36" s="73"/>
      <c r="K36" s="110"/>
    </row>
    <row r="37" spans="1:11" ht="18.75" hidden="1" customHeight="1" x14ac:dyDescent="0.2">
      <c r="A37" s="49" t="s">
        <v>19</v>
      </c>
      <c r="B37" s="37" t="s">
        <v>394</v>
      </c>
      <c r="C37" s="36" t="s">
        <v>252</v>
      </c>
      <c r="D37" s="36"/>
      <c r="E37" s="36"/>
      <c r="F37" s="52">
        <f>F38</f>
        <v>0</v>
      </c>
      <c r="G37" s="52">
        <f t="shared" si="15"/>
        <v>0</v>
      </c>
      <c r="H37" s="52">
        <f t="shared" si="15"/>
        <v>0</v>
      </c>
      <c r="I37" s="113"/>
      <c r="J37" s="69"/>
      <c r="K37" s="82"/>
    </row>
    <row r="38" spans="1:11" ht="32.1" hidden="1" customHeight="1" x14ac:dyDescent="0.2">
      <c r="A38" s="49" t="s">
        <v>176</v>
      </c>
      <c r="B38" s="37" t="s">
        <v>394</v>
      </c>
      <c r="C38" s="36" t="s">
        <v>253</v>
      </c>
      <c r="D38" s="36">
        <v>5</v>
      </c>
      <c r="E38" s="36">
        <v>2</v>
      </c>
      <c r="F38" s="52">
        <v>0</v>
      </c>
      <c r="G38" s="52">
        <v>0</v>
      </c>
      <c r="H38" s="68">
        <v>0</v>
      </c>
      <c r="I38" s="113"/>
      <c r="J38" s="69"/>
      <c r="K38" s="82"/>
    </row>
    <row r="39" spans="1:11" s="25" customFormat="1" ht="96" hidden="1" customHeight="1" x14ac:dyDescent="0.2">
      <c r="A39" s="49" t="s">
        <v>403</v>
      </c>
      <c r="B39" s="90" t="s">
        <v>395</v>
      </c>
      <c r="C39" s="89"/>
      <c r="D39" s="89"/>
      <c r="E39" s="89"/>
      <c r="F39" s="83">
        <f>F40</f>
        <v>0</v>
      </c>
      <c r="G39" s="83">
        <f t="shared" ref="G39:H40" si="16">G40</f>
        <v>0</v>
      </c>
      <c r="H39" s="83">
        <f t="shared" si="16"/>
        <v>0</v>
      </c>
      <c r="I39" s="179"/>
      <c r="J39" s="73"/>
      <c r="K39" s="110"/>
    </row>
    <row r="40" spans="1:11" ht="18.75" hidden="1" customHeight="1" x14ac:dyDescent="0.2">
      <c r="A40" s="49" t="s">
        <v>19</v>
      </c>
      <c r="B40" s="37" t="s">
        <v>395</v>
      </c>
      <c r="C40" s="36" t="s">
        <v>252</v>
      </c>
      <c r="D40" s="36"/>
      <c r="E40" s="36"/>
      <c r="F40" s="52">
        <f>F41</f>
        <v>0</v>
      </c>
      <c r="G40" s="52">
        <f t="shared" si="16"/>
        <v>0</v>
      </c>
      <c r="H40" s="52">
        <f t="shared" si="16"/>
        <v>0</v>
      </c>
      <c r="I40" s="113"/>
      <c r="J40" s="69"/>
      <c r="K40" s="82"/>
    </row>
    <row r="41" spans="1:11" ht="32.1" hidden="1" customHeight="1" x14ac:dyDescent="0.2">
      <c r="A41" s="49" t="s">
        <v>176</v>
      </c>
      <c r="B41" s="37" t="s">
        <v>395</v>
      </c>
      <c r="C41" s="36" t="s">
        <v>253</v>
      </c>
      <c r="D41" s="36">
        <v>5</v>
      </c>
      <c r="E41" s="36">
        <v>2</v>
      </c>
      <c r="F41" s="52">
        <v>0</v>
      </c>
      <c r="G41" s="52">
        <v>0</v>
      </c>
      <c r="H41" s="68">
        <v>0</v>
      </c>
      <c r="I41" s="113"/>
      <c r="J41" s="69"/>
      <c r="K41" s="82"/>
    </row>
    <row r="42" spans="1:11" s="25" customFormat="1" ht="32.1" customHeight="1" x14ac:dyDescent="0.2">
      <c r="A42" s="88" t="s">
        <v>224</v>
      </c>
      <c r="B42" s="90" t="s">
        <v>75</v>
      </c>
      <c r="C42" s="91" t="s">
        <v>7</v>
      </c>
      <c r="D42" s="89"/>
      <c r="E42" s="89"/>
      <c r="F42" s="83">
        <f>F43+F49+F53+F57</f>
        <v>6752.4</v>
      </c>
      <c r="G42" s="83">
        <f>G43+G49+G53+G57</f>
        <v>8380.9</v>
      </c>
      <c r="H42" s="92">
        <f>H43+H49+H53+H57</f>
        <v>8554.4</v>
      </c>
      <c r="I42" s="80"/>
      <c r="J42" s="73"/>
      <c r="K42" s="82">
        <f t="shared" si="3"/>
        <v>0</v>
      </c>
    </row>
    <row r="43" spans="1:11" s="25" customFormat="1" ht="48" customHeight="1" x14ac:dyDescent="0.2">
      <c r="A43" s="88" t="s">
        <v>225</v>
      </c>
      <c r="B43" s="90" t="s">
        <v>76</v>
      </c>
      <c r="C43" s="91"/>
      <c r="D43" s="89"/>
      <c r="E43" s="89"/>
      <c r="F43" s="83">
        <f t="shared" ref="F43:H45" si="17">F44</f>
        <v>4164.3999999999996</v>
      </c>
      <c r="G43" s="83">
        <f t="shared" si="17"/>
        <v>4400</v>
      </c>
      <c r="H43" s="92">
        <f t="shared" si="17"/>
        <v>4500</v>
      </c>
      <c r="I43" s="80"/>
      <c r="J43" s="73"/>
      <c r="K43" s="82">
        <f t="shared" si="3"/>
        <v>0</v>
      </c>
    </row>
    <row r="44" spans="1:11" s="25" customFormat="1" ht="48" customHeight="1" x14ac:dyDescent="0.2">
      <c r="A44" s="88" t="s">
        <v>226</v>
      </c>
      <c r="B44" s="90" t="s">
        <v>77</v>
      </c>
      <c r="C44" s="91"/>
      <c r="D44" s="89"/>
      <c r="E44" s="89"/>
      <c r="F44" s="83">
        <f>F45+F47</f>
        <v>4164.3999999999996</v>
      </c>
      <c r="G44" s="83">
        <f t="shared" ref="G44:H44" si="18">G45+G47</f>
        <v>4400</v>
      </c>
      <c r="H44" s="83">
        <f t="shared" si="18"/>
        <v>4500</v>
      </c>
      <c r="I44" s="80"/>
      <c r="J44" s="73"/>
      <c r="K44" s="82">
        <f t="shared" si="3"/>
        <v>0</v>
      </c>
    </row>
    <row r="45" spans="1:11" ht="32.1" customHeight="1" x14ac:dyDescent="0.2">
      <c r="A45" s="49" t="s">
        <v>143</v>
      </c>
      <c r="B45" s="37" t="s">
        <v>77</v>
      </c>
      <c r="C45" s="38">
        <v>200</v>
      </c>
      <c r="D45" s="36"/>
      <c r="E45" s="36"/>
      <c r="F45" s="52">
        <f t="shared" si="17"/>
        <v>4164.3999999999996</v>
      </c>
      <c r="G45" s="52">
        <f t="shared" si="17"/>
        <v>4400</v>
      </c>
      <c r="H45" s="68">
        <f t="shared" si="17"/>
        <v>4500</v>
      </c>
      <c r="I45" s="116"/>
      <c r="J45" s="69"/>
      <c r="K45" s="82">
        <f t="shared" si="3"/>
        <v>0</v>
      </c>
    </row>
    <row r="46" spans="1:11" ht="32.1" customHeight="1" x14ac:dyDescent="0.2">
      <c r="A46" s="49" t="s">
        <v>18</v>
      </c>
      <c r="B46" s="37" t="s">
        <v>77</v>
      </c>
      <c r="C46" s="38">
        <v>240</v>
      </c>
      <c r="D46" s="36">
        <v>5</v>
      </c>
      <c r="E46" s="36">
        <v>3</v>
      </c>
      <c r="F46" s="52">
        <f>'Приложение 5'!F188</f>
        <v>4164.3999999999996</v>
      </c>
      <c r="G46" s="52">
        <f>'Приложение 5'!G188</f>
        <v>4400</v>
      </c>
      <c r="H46" s="52">
        <f>'Приложение 5'!H188</f>
        <v>4500</v>
      </c>
      <c r="I46" s="80"/>
      <c r="J46" s="69"/>
      <c r="K46" s="82">
        <f t="shared" si="3"/>
        <v>0</v>
      </c>
    </row>
    <row r="47" spans="1:11" ht="18.75" hidden="1" customHeight="1" x14ac:dyDescent="0.2">
      <c r="A47" s="49" t="s">
        <v>19</v>
      </c>
      <c r="B47" s="37" t="s">
        <v>77</v>
      </c>
      <c r="C47" s="38">
        <v>800</v>
      </c>
      <c r="D47" s="36"/>
      <c r="E47" s="36"/>
      <c r="F47" s="52">
        <f>F48</f>
        <v>0</v>
      </c>
      <c r="G47" s="52">
        <f t="shared" ref="G47:H47" si="19">G48</f>
        <v>0</v>
      </c>
      <c r="H47" s="52">
        <f t="shared" si="19"/>
        <v>0</v>
      </c>
      <c r="I47" s="80"/>
      <c r="J47" s="69"/>
      <c r="K47" s="82"/>
    </row>
    <row r="48" spans="1:11" ht="19.5" hidden="1" customHeight="1" x14ac:dyDescent="0.2">
      <c r="A48" s="49" t="s">
        <v>20</v>
      </c>
      <c r="B48" s="37" t="s">
        <v>77</v>
      </c>
      <c r="C48" s="38">
        <v>850</v>
      </c>
      <c r="D48" s="36">
        <v>5</v>
      </c>
      <c r="E48" s="36">
        <v>3</v>
      </c>
      <c r="F48" s="52">
        <v>0</v>
      </c>
      <c r="G48" s="52">
        <v>0</v>
      </c>
      <c r="H48" s="68">
        <v>0</v>
      </c>
      <c r="I48" s="80"/>
      <c r="J48" s="69"/>
      <c r="K48" s="82"/>
    </row>
    <row r="49" spans="1:11" s="25" customFormat="1" ht="47.25" customHeight="1" x14ac:dyDescent="0.2">
      <c r="A49" s="88" t="str">
        <f>'Приложение 5'!A191</f>
        <v>Подпрограмма "Озеленение" муниципальной программы "Благоустройство территории рабочего поселка Линево Искитимского района Новосибирской области"</v>
      </c>
      <c r="B49" s="90" t="s">
        <v>78</v>
      </c>
      <c r="C49" s="91"/>
      <c r="D49" s="89"/>
      <c r="E49" s="89"/>
      <c r="F49" s="83">
        <f t="shared" ref="F49:H51" si="20">F50</f>
        <v>1048</v>
      </c>
      <c r="G49" s="83">
        <f t="shared" si="20"/>
        <v>900</v>
      </c>
      <c r="H49" s="92">
        <f t="shared" si="20"/>
        <v>1000</v>
      </c>
      <c r="I49" s="80"/>
      <c r="J49" s="73"/>
      <c r="K49" s="82">
        <f t="shared" si="3"/>
        <v>0</v>
      </c>
    </row>
    <row r="50" spans="1:11" s="25" customFormat="1" ht="48" customHeight="1" x14ac:dyDescent="0.2">
      <c r="A50" s="88" t="s">
        <v>227</v>
      </c>
      <c r="B50" s="90" t="s">
        <v>79</v>
      </c>
      <c r="C50" s="91"/>
      <c r="D50" s="89"/>
      <c r="E50" s="89"/>
      <c r="F50" s="83">
        <f t="shared" si="20"/>
        <v>1048</v>
      </c>
      <c r="G50" s="83">
        <f t="shared" si="20"/>
        <v>900</v>
      </c>
      <c r="H50" s="92">
        <f t="shared" si="20"/>
        <v>1000</v>
      </c>
      <c r="I50" s="80"/>
      <c r="J50" s="73"/>
      <c r="K50" s="82">
        <f t="shared" si="3"/>
        <v>0</v>
      </c>
    </row>
    <row r="51" spans="1:11" ht="32.1" customHeight="1" x14ac:dyDescent="0.2">
      <c r="A51" s="49" t="s">
        <v>143</v>
      </c>
      <c r="B51" s="37" t="s">
        <v>79</v>
      </c>
      <c r="C51" s="38">
        <v>200</v>
      </c>
      <c r="D51" s="36"/>
      <c r="E51" s="36"/>
      <c r="F51" s="52">
        <f t="shared" si="20"/>
        <v>1048</v>
      </c>
      <c r="G51" s="52">
        <f t="shared" si="20"/>
        <v>900</v>
      </c>
      <c r="H51" s="68">
        <f t="shared" si="20"/>
        <v>1000</v>
      </c>
      <c r="I51" s="80"/>
      <c r="J51" s="69"/>
      <c r="K51" s="82">
        <f t="shared" si="3"/>
        <v>0</v>
      </c>
    </row>
    <row r="52" spans="1:11" ht="32.1" customHeight="1" x14ac:dyDescent="0.2">
      <c r="A52" s="49" t="s">
        <v>18</v>
      </c>
      <c r="B52" s="37" t="s">
        <v>79</v>
      </c>
      <c r="C52" s="38">
        <v>240</v>
      </c>
      <c r="D52" s="36">
        <v>5</v>
      </c>
      <c r="E52" s="36">
        <v>3</v>
      </c>
      <c r="F52" s="52">
        <f>'Приложение 5'!F194</f>
        <v>1048</v>
      </c>
      <c r="G52" s="52">
        <f>'Приложение 5'!G194</f>
        <v>900</v>
      </c>
      <c r="H52" s="52">
        <f>'Приложение 5'!H194</f>
        <v>1000</v>
      </c>
      <c r="I52" s="80"/>
      <c r="J52" s="69"/>
      <c r="K52" s="82">
        <f t="shared" si="3"/>
        <v>0</v>
      </c>
    </row>
    <row r="53" spans="1:11" s="25" customFormat="1" ht="48" customHeight="1" x14ac:dyDescent="0.2">
      <c r="A53" s="88" t="s">
        <v>228</v>
      </c>
      <c r="B53" s="90" t="s">
        <v>80</v>
      </c>
      <c r="C53" s="91"/>
      <c r="D53" s="89"/>
      <c r="E53" s="89"/>
      <c r="F53" s="83">
        <f t="shared" ref="F53:H55" si="21">F54</f>
        <v>190</v>
      </c>
      <c r="G53" s="83">
        <f t="shared" si="21"/>
        <v>200</v>
      </c>
      <c r="H53" s="92">
        <f t="shared" si="21"/>
        <v>250</v>
      </c>
      <c r="I53" s="80"/>
      <c r="J53" s="73"/>
      <c r="K53" s="82">
        <f t="shared" si="3"/>
        <v>0</v>
      </c>
    </row>
    <row r="54" spans="1:11" s="25" customFormat="1" ht="63.95" customHeight="1" x14ac:dyDescent="0.2">
      <c r="A54" s="88" t="s">
        <v>229</v>
      </c>
      <c r="B54" s="90" t="s">
        <v>81</v>
      </c>
      <c r="C54" s="91"/>
      <c r="D54" s="89"/>
      <c r="E54" s="89"/>
      <c r="F54" s="83">
        <f t="shared" si="21"/>
        <v>190</v>
      </c>
      <c r="G54" s="83">
        <f t="shared" si="21"/>
        <v>200</v>
      </c>
      <c r="H54" s="92">
        <f>H55</f>
        <v>250</v>
      </c>
      <c r="I54" s="80"/>
      <c r="J54" s="73"/>
      <c r="K54" s="82">
        <f t="shared" si="3"/>
        <v>0</v>
      </c>
    </row>
    <row r="55" spans="1:11" ht="32.1" customHeight="1" x14ac:dyDescent="0.2">
      <c r="A55" s="49" t="s">
        <v>143</v>
      </c>
      <c r="B55" s="37" t="s">
        <v>81</v>
      </c>
      <c r="C55" s="38">
        <v>800</v>
      </c>
      <c r="D55" s="36"/>
      <c r="E55" s="36"/>
      <c r="F55" s="52">
        <f t="shared" si="21"/>
        <v>190</v>
      </c>
      <c r="G55" s="52">
        <f t="shared" si="21"/>
        <v>200</v>
      </c>
      <c r="H55" s="68">
        <f t="shared" si="21"/>
        <v>250</v>
      </c>
      <c r="I55" s="80"/>
      <c r="J55" s="69"/>
      <c r="K55" s="82">
        <f t="shared" si="3"/>
        <v>0</v>
      </c>
    </row>
    <row r="56" spans="1:11" ht="32.1" customHeight="1" x14ac:dyDescent="0.2">
      <c r="A56" s="49" t="s">
        <v>18</v>
      </c>
      <c r="B56" s="37" t="s">
        <v>81</v>
      </c>
      <c r="C56" s="38">
        <v>810</v>
      </c>
      <c r="D56" s="36">
        <v>5</v>
      </c>
      <c r="E56" s="36">
        <v>3</v>
      </c>
      <c r="F56" s="52">
        <f>'Приложение 5'!F198</f>
        <v>190</v>
      </c>
      <c r="G56" s="52">
        <f>'Приложение 5'!G198</f>
        <v>200</v>
      </c>
      <c r="H56" s="52">
        <f>'Приложение 5'!H198</f>
        <v>250</v>
      </c>
      <c r="I56" s="80"/>
      <c r="J56" s="69"/>
      <c r="K56" s="82">
        <f t="shared" si="3"/>
        <v>0</v>
      </c>
    </row>
    <row r="57" spans="1:11" s="25" customFormat="1" ht="49.5" customHeight="1" x14ac:dyDescent="0.2">
      <c r="A57" s="88" t="s">
        <v>230</v>
      </c>
      <c r="B57" s="90" t="s">
        <v>82</v>
      </c>
      <c r="C57" s="91"/>
      <c r="D57" s="89"/>
      <c r="E57" s="89"/>
      <c r="F57" s="83">
        <f t="shared" ref="F57:H59" si="22">F58</f>
        <v>1350</v>
      </c>
      <c r="G57" s="83">
        <f t="shared" si="22"/>
        <v>2880.9</v>
      </c>
      <c r="H57" s="92">
        <f t="shared" si="22"/>
        <v>2804.4</v>
      </c>
      <c r="I57" s="80"/>
      <c r="J57" s="73"/>
      <c r="K57" s="82">
        <f t="shared" si="3"/>
        <v>0</v>
      </c>
    </row>
    <row r="58" spans="1:11" s="25" customFormat="1" ht="63.95" customHeight="1" x14ac:dyDescent="0.2">
      <c r="A58" s="88" t="s">
        <v>231</v>
      </c>
      <c r="B58" s="90" t="s">
        <v>83</v>
      </c>
      <c r="C58" s="91"/>
      <c r="D58" s="89"/>
      <c r="E58" s="89"/>
      <c r="F58" s="83">
        <f t="shared" si="22"/>
        <v>1350</v>
      </c>
      <c r="G58" s="83">
        <f t="shared" si="22"/>
        <v>2880.9</v>
      </c>
      <c r="H58" s="92">
        <f t="shared" si="22"/>
        <v>2804.4</v>
      </c>
      <c r="I58" s="80"/>
      <c r="J58" s="73"/>
      <c r="K58" s="82">
        <f t="shared" si="3"/>
        <v>0</v>
      </c>
    </row>
    <row r="59" spans="1:11" ht="32.1" customHeight="1" x14ac:dyDescent="0.2">
      <c r="A59" s="49" t="s">
        <v>143</v>
      </c>
      <c r="B59" s="37" t="s">
        <v>83</v>
      </c>
      <c r="C59" s="38">
        <v>200</v>
      </c>
      <c r="D59" s="36"/>
      <c r="E59" s="36"/>
      <c r="F59" s="52">
        <f t="shared" si="22"/>
        <v>1350</v>
      </c>
      <c r="G59" s="52">
        <f t="shared" si="22"/>
        <v>2880.9</v>
      </c>
      <c r="H59" s="68">
        <f t="shared" si="22"/>
        <v>2804.4</v>
      </c>
      <c r="I59" s="80"/>
      <c r="J59" s="69"/>
      <c r="K59" s="82">
        <f t="shared" si="3"/>
        <v>0</v>
      </c>
    </row>
    <row r="60" spans="1:11" ht="32.1" customHeight="1" x14ac:dyDescent="0.2">
      <c r="A60" s="49" t="s">
        <v>18</v>
      </c>
      <c r="B60" s="37" t="s">
        <v>83</v>
      </c>
      <c r="C60" s="38">
        <v>240</v>
      </c>
      <c r="D60" s="36">
        <v>5</v>
      </c>
      <c r="E60" s="36">
        <v>3</v>
      </c>
      <c r="F60" s="52">
        <f>'Приложение 5'!F202</f>
        <v>1350</v>
      </c>
      <c r="G60" s="52">
        <f>'Приложение 5'!G202</f>
        <v>2880.9</v>
      </c>
      <c r="H60" s="52">
        <f>'Приложение 5'!H202</f>
        <v>2804.4</v>
      </c>
      <c r="I60" s="80">
        <v>495</v>
      </c>
      <c r="J60" s="69">
        <v>4730.5</v>
      </c>
      <c r="K60" s="82">
        <f t="shared" si="3"/>
        <v>5225.5</v>
      </c>
    </row>
    <row r="61" spans="1:11" s="25" customFormat="1" ht="32.1" customHeight="1" x14ac:dyDescent="0.2">
      <c r="A61" s="88" t="s">
        <v>232</v>
      </c>
      <c r="B61" s="90" t="s">
        <v>90</v>
      </c>
      <c r="C61" s="91" t="s">
        <v>7</v>
      </c>
      <c r="D61" s="89"/>
      <c r="E61" s="89"/>
      <c r="F61" s="83">
        <f>F62+F65+F75+F72</f>
        <v>22588.100000000002</v>
      </c>
      <c r="G61" s="83">
        <f t="shared" ref="G61:H61" si="23">G62+G65+G75</f>
        <v>19944.400000000001</v>
      </c>
      <c r="H61" s="83">
        <f t="shared" si="23"/>
        <v>20839.2</v>
      </c>
      <c r="I61" s="80"/>
      <c r="J61" s="73"/>
      <c r="K61" s="82">
        <f t="shared" si="3"/>
        <v>0</v>
      </c>
    </row>
    <row r="62" spans="1:11" s="25" customFormat="1" ht="63.75" customHeight="1" x14ac:dyDescent="0.2">
      <c r="A62" s="88" t="s">
        <v>205</v>
      </c>
      <c r="B62" s="90" t="s">
        <v>206</v>
      </c>
      <c r="C62" s="91"/>
      <c r="D62" s="89"/>
      <c r="E62" s="89"/>
      <c r="F62" s="83">
        <f t="shared" ref="F62:H63" si="24">F63</f>
        <v>375</v>
      </c>
      <c r="G62" s="83">
        <f t="shared" si="24"/>
        <v>650</v>
      </c>
      <c r="H62" s="92">
        <f t="shared" si="24"/>
        <v>650</v>
      </c>
      <c r="I62" s="80"/>
      <c r="J62" s="73"/>
      <c r="K62" s="82">
        <f t="shared" si="3"/>
        <v>0</v>
      </c>
    </row>
    <row r="63" spans="1:11" ht="32.1" customHeight="1" x14ac:dyDescent="0.2">
      <c r="A63" s="49" t="s">
        <v>143</v>
      </c>
      <c r="B63" s="37" t="s">
        <v>206</v>
      </c>
      <c r="C63" s="38">
        <v>200</v>
      </c>
      <c r="D63" s="36"/>
      <c r="E63" s="36"/>
      <c r="F63" s="52">
        <f t="shared" si="24"/>
        <v>375</v>
      </c>
      <c r="G63" s="52">
        <f t="shared" si="24"/>
        <v>650</v>
      </c>
      <c r="H63" s="68">
        <f t="shared" si="24"/>
        <v>650</v>
      </c>
      <c r="I63" s="80"/>
      <c r="J63" s="69"/>
      <c r="K63" s="82">
        <f t="shared" si="3"/>
        <v>0</v>
      </c>
    </row>
    <row r="64" spans="1:11" ht="32.1" customHeight="1" x14ac:dyDescent="0.2">
      <c r="A64" s="49" t="s">
        <v>18</v>
      </c>
      <c r="B64" s="37" t="s">
        <v>206</v>
      </c>
      <c r="C64" s="38">
        <v>240</v>
      </c>
      <c r="D64" s="36">
        <v>8</v>
      </c>
      <c r="E64" s="36">
        <v>1</v>
      </c>
      <c r="F64" s="52">
        <f>'Приложение 5'!F231</f>
        <v>375</v>
      </c>
      <c r="G64" s="52">
        <f>'Приложение 5'!G231</f>
        <v>650</v>
      </c>
      <c r="H64" s="52">
        <f>'Приложение 5'!H231</f>
        <v>650</v>
      </c>
      <c r="I64" s="80"/>
      <c r="J64" s="69"/>
      <c r="K64" s="82">
        <f t="shared" si="3"/>
        <v>0</v>
      </c>
    </row>
    <row r="65" spans="1:12" s="25" customFormat="1" ht="50.25" customHeight="1" x14ac:dyDescent="0.2">
      <c r="A65" s="88" t="s">
        <v>207</v>
      </c>
      <c r="B65" s="90" t="s">
        <v>208</v>
      </c>
      <c r="C65" s="91"/>
      <c r="D65" s="89"/>
      <c r="E65" s="89"/>
      <c r="F65" s="83">
        <f>F66+F68+F70</f>
        <v>17920.600000000002</v>
      </c>
      <c r="G65" s="83">
        <f>G66+G68+G70</f>
        <v>14966.5</v>
      </c>
      <c r="H65" s="92">
        <f>H66+H68+H70</f>
        <v>15877</v>
      </c>
      <c r="I65" s="80"/>
      <c r="J65" s="73"/>
      <c r="K65" s="82">
        <f t="shared" si="3"/>
        <v>0</v>
      </c>
    </row>
    <row r="66" spans="1:12" ht="63.95" customHeight="1" x14ac:dyDescent="0.2">
      <c r="A66" s="49" t="s">
        <v>13</v>
      </c>
      <c r="B66" s="37" t="s">
        <v>208</v>
      </c>
      <c r="C66" s="38">
        <v>100</v>
      </c>
      <c r="D66" s="36"/>
      <c r="E66" s="36"/>
      <c r="F66" s="52">
        <f>F67</f>
        <v>9828.9</v>
      </c>
      <c r="G66" s="52">
        <f>G67</f>
        <v>9912.6</v>
      </c>
      <c r="H66" s="68">
        <f>H67</f>
        <v>9952.6</v>
      </c>
      <c r="I66" s="80"/>
      <c r="J66" s="69"/>
      <c r="K66" s="82">
        <f t="shared" si="3"/>
        <v>0</v>
      </c>
    </row>
    <row r="67" spans="1:12" ht="15.95" customHeight="1" x14ac:dyDescent="0.2">
      <c r="A67" s="322" t="s">
        <v>91</v>
      </c>
      <c r="B67" s="37" t="s">
        <v>208</v>
      </c>
      <c r="C67" s="38">
        <v>110</v>
      </c>
      <c r="D67" s="36">
        <v>8</v>
      </c>
      <c r="E67" s="36">
        <v>1</v>
      </c>
      <c r="F67" s="52">
        <f>'Приложение 5'!F234</f>
        <v>9828.9</v>
      </c>
      <c r="G67" s="52">
        <f>'Приложение 5'!G234</f>
        <v>9912.6</v>
      </c>
      <c r="H67" s="52">
        <f>'Приложение 5'!H234</f>
        <v>9952.6</v>
      </c>
      <c r="I67" s="80"/>
      <c r="J67" s="69"/>
      <c r="K67" s="82">
        <f t="shared" si="3"/>
        <v>0</v>
      </c>
    </row>
    <row r="68" spans="1:12" ht="32.1" customHeight="1" x14ac:dyDescent="0.2">
      <c r="A68" s="49" t="s">
        <v>143</v>
      </c>
      <c r="B68" s="37" t="s">
        <v>208</v>
      </c>
      <c r="C68" s="38">
        <v>200</v>
      </c>
      <c r="D68" s="36"/>
      <c r="E68" s="36"/>
      <c r="F68" s="52">
        <f>F69</f>
        <v>7436.3</v>
      </c>
      <c r="G68" s="52">
        <f>G69</f>
        <v>4398.5</v>
      </c>
      <c r="H68" s="68">
        <f>H69</f>
        <v>5269</v>
      </c>
      <c r="I68" s="80"/>
      <c r="J68" s="69"/>
      <c r="K68" s="82">
        <f t="shared" si="3"/>
        <v>0</v>
      </c>
    </row>
    <row r="69" spans="1:12" ht="32.1" customHeight="1" x14ac:dyDescent="0.2">
      <c r="A69" s="49" t="s">
        <v>18</v>
      </c>
      <c r="B69" s="37" t="s">
        <v>208</v>
      </c>
      <c r="C69" s="38">
        <v>240</v>
      </c>
      <c r="D69" s="36">
        <v>8</v>
      </c>
      <c r="E69" s="36">
        <v>1</v>
      </c>
      <c r="F69" s="52">
        <f>'Приложение 5'!F236</f>
        <v>7436.3</v>
      </c>
      <c r="G69" s="52">
        <f>'Приложение 5'!G236</f>
        <v>4398.5</v>
      </c>
      <c r="H69" s="52">
        <f>'Приложение 5'!H236</f>
        <v>5269</v>
      </c>
      <c r="I69" s="80">
        <v>530</v>
      </c>
      <c r="J69" s="69">
        <v>11045.5</v>
      </c>
      <c r="K69" s="82">
        <f t="shared" si="3"/>
        <v>11575.5</v>
      </c>
      <c r="L69" s="109"/>
    </row>
    <row r="70" spans="1:12" ht="15.95" customHeight="1" x14ac:dyDescent="0.2">
      <c r="A70" s="49" t="s">
        <v>19</v>
      </c>
      <c r="B70" s="37" t="s">
        <v>208</v>
      </c>
      <c r="C70" s="38">
        <v>800</v>
      </c>
      <c r="D70" s="36"/>
      <c r="E70" s="36"/>
      <c r="F70" s="52">
        <f>F71</f>
        <v>655.4</v>
      </c>
      <c r="G70" s="52">
        <f>G71</f>
        <v>655.4</v>
      </c>
      <c r="H70" s="68">
        <f>H71</f>
        <v>655.4</v>
      </c>
      <c r="I70" s="80"/>
      <c r="J70" s="69"/>
      <c r="K70" s="82">
        <f t="shared" si="3"/>
        <v>0</v>
      </c>
    </row>
    <row r="71" spans="1:12" ht="15.95" customHeight="1" x14ac:dyDescent="0.2">
      <c r="A71" s="49" t="s">
        <v>20</v>
      </c>
      <c r="B71" s="37" t="s">
        <v>208</v>
      </c>
      <c r="C71" s="38">
        <v>850</v>
      </c>
      <c r="D71" s="36">
        <v>8</v>
      </c>
      <c r="E71" s="36">
        <v>1</v>
      </c>
      <c r="F71" s="52">
        <f>'Приложение 5'!F238</f>
        <v>655.4</v>
      </c>
      <c r="G71" s="52">
        <f>'Приложение 5'!G238</f>
        <v>655.4</v>
      </c>
      <c r="H71" s="52">
        <f>'Приложение 5'!H238</f>
        <v>655.4</v>
      </c>
      <c r="I71" s="80">
        <v>72.599999999999994</v>
      </c>
      <c r="J71" s="69">
        <v>511.8</v>
      </c>
      <c r="K71" s="82">
        <f t="shared" si="3"/>
        <v>584.4</v>
      </c>
    </row>
    <row r="72" spans="1:12" s="25" customFormat="1" ht="66.75" hidden="1" customHeight="1" x14ac:dyDescent="0.2">
      <c r="A72" s="215" t="s">
        <v>153</v>
      </c>
      <c r="B72" s="90" t="s">
        <v>264</v>
      </c>
      <c r="C72" s="91"/>
      <c r="D72" s="89"/>
      <c r="E72" s="89"/>
      <c r="F72" s="83">
        <f>F73</f>
        <v>0</v>
      </c>
      <c r="G72" s="83">
        <f t="shared" ref="G72:H72" si="25">G73</f>
        <v>0</v>
      </c>
      <c r="H72" s="83">
        <f t="shared" si="25"/>
        <v>0</v>
      </c>
      <c r="I72" s="80"/>
      <c r="J72" s="73"/>
      <c r="K72" s="82">
        <f t="shared" si="3"/>
        <v>0</v>
      </c>
    </row>
    <row r="73" spans="1:12" ht="69" hidden="1" customHeight="1" x14ac:dyDescent="0.2">
      <c r="A73" s="49" t="s">
        <v>13</v>
      </c>
      <c r="B73" s="37" t="s">
        <v>264</v>
      </c>
      <c r="C73" s="38">
        <v>100</v>
      </c>
      <c r="D73" s="36"/>
      <c r="E73" s="36"/>
      <c r="F73" s="52">
        <f>F74</f>
        <v>0</v>
      </c>
      <c r="G73" s="52">
        <f t="shared" ref="G73:H73" si="26">G74</f>
        <v>0</v>
      </c>
      <c r="H73" s="52">
        <f t="shared" si="26"/>
        <v>0</v>
      </c>
      <c r="I73" s="80"/>
      <c r="J73" s="69"/>
      <c r="K73" s="82">
        <f t="shared" si="3"/>
        <v>0</v>
      </c>
    </row>
    <row r="74" spans="1:12" ht="15.95" hidden="1" customHeight="1" x14ac:dyDescent="0.2">
      <c r="A74" s="49" t="s">
        <v>91</v>
      </c>
      <c r="B74" s="37" t="s">
        <v>264</v>
      </c>
      <c r="C74" s="38">
        <v>110</v>
      </c>
      <c r="D74" s="36">
        <v>8</v>
      </c>
      <c r="E74" s="36">
        <v>1</v>
      </c>
      <c r="F74" s="52">
        <v>0</v>
      </c>
      <c r="G74" s="52">
        <v>0</v>
      </c>
      <c r="H74" s="68">
        <v>0</v>
      </c>
      <c r="I74" s="80"/>
      <c r="J74" s="69"/>
      <c r="K74" s="82">
        <f t="shared" si="3"/>
        <v>0</v>
      </c>
    </row>
    <row r="75" spans="1:12" s="25" customFormat="1" ht="49.5" customHeight="1" x14ac:dyDescent="0.2">
      <c r="A75" s="88" t="s">
        <v>209</v>
      </c>
      <c r="B75" s="90" t="s">
        <v>210</v>
      </c>
      <c r="C75" s="91"/>
      <c r="D75" s="89"/>
      <c r="E75" s="89"/>
      <c r="F75" s="83">
        <f>F76</f>
        <v>4292.5</v>
      </c>
      <c r="G75" s="83">
        <f t="shared" ref="G75:H75" si="27">G76</f>
        <v>4327.8999999999996</v>
      </c>
      <c r="H75" s="83">
        <f t="shared" si="27"/>
        <v>4312.2</v>
      </c>
      <c r="I75" s="80"/>
      <c r="J75" s="73"/>
      <c r="K75" s="82">
        <f t="shared" si="3"/>
        <v>0</v>
      </c>
    </row>
    <row r="76" spans="1:12" ht="21.75" customHeight="1" x14ac:dyDescent="0.2">
      <c r="A76" s="49" t="s">
        <v>26</v>
      </c>
      <c r="B76" s="37" t="s">
        <v>210</v>
      </c>
      <c r="C76" s="38">
        <v>500</v>
      </c>
      <c r="D76" s="36"/>
      <c r="E76" s="36"/>
      <c r="F76" s="52">
        <f>F77</f>
        <v>4292.5</v>
      </c>
      <c r="G76" s="52">
        <f>G77</f>
        <v>4327.8999999999996</v>
      </c>
      <c r="H76" s="68">
        <f>H77</f>
        <v>4312.2</v>
      </c>
      <c r="I76" s="80"/>
      <c r="J76" s="69"/>
      <c r="K76" s="82">
        <f t="shared" si="3"/>
        <v>0</v>
      </c>
    </row>
    <row r="77" spans="1:12" ht="15.95" customHeight="1" x14ac:dyDescent="0.2">
      <c r="A77" s="322" t="s">
        <v>27</v>
      </c>
      <c r="B77" s="37" t="s">
        <v>210</v>
      </c>
      <c r="C77" s="38">
        <v>540</v>
      </c>
      <c r="D77" s="36">
        <v>8</v>
      </c>
      <c r="E77" s="36">
        <v>1</v>
      </c>
      <c r="F77" s="52">
        <f>'Приложение 5'!F244</f>
        <v>4292.5</v>
      </c>
      <c r="G77" s="52">
        <f>'Приложение 5'!G244</f>
        <v>4327.8999999999996</v>
      </c>
      <c r="H77" s="52">
        <f>'Приложение 5'!H244</f>
        <v>4312.2</v>
      </c>
      <c r="I77" s="80"/>
      <c r="J77" s="69"/>
      <c r="K77" s="82">
        <f t="shared" si="3"/>
        <v>0</v>
      </c>
    </row>
    <row r="78" spans="1:12" s="25" customFormat="1" ht="47.25" customHeight="1" x14ac:dyDescent="0.2">
      <c r="A78" s="88" t="s">
        <v>233</v>
      </c>
      <c r="B78" s="90" t="s">
        <v>104</v>
      </c>
      <c r="C78" s="91" t="s">
        <v>7</v>
      </c>
      <c r="D78" s="89"/>
      <c r="E78" s="89"/>
      <c r="F78" s="83">
        <f t="shared" ref="F78:H80" si="28">F79</f>
        <v>582.1</v>
      </c>
      <c r="G78" s="83">
        <f t="shared" si="28"/>
        <v>750</v>
      </c>
      <c r="H78" s="92">
        <f t="shared" si="28"/>
        <v>750</v>
      </c>
      <c r="I78" s="80"/>
      <c r="J78" s="73"/>
      <c r="K78" s="82">
        <f t="shared" si="3"/>
        <v>0</v>
      </c>
    </row>
    <row r="79" spans="1:12" s="25" customFormat="1" ht="52.5" customHeight="1" x14ac:dyDescent="0.2">
      <c r="A79" s="88" t="s">
        <v>234</v>
      </c>
      <c r="B79" s="90" t="s">
        <v>214</v>
      </c>
      <c r="C79" s="91"/>
      <c r="D79" s="89"/>
      <c r="E79" s="89"/>
      <c r="F79" s="83">
        <f>F80+F82</f>
        <v>582.1</v>
      </c>
      <c r="G79" s="83">
        <f t="shared" ref="G79:H79" si="29">G80+G82</f>
        <v>750</v>
      </c>
      <c r="H79" s="83">
        <f t="shared" si="29"/>
        <v>750</v>
      </c>
      <c r="I79" s="80"/>
      <c r="J79" s="73"/>
      <c r="K79" s="82">
        <f t="shared" si="3"/>
        <v>0</v>
      </c>
    </row>
    <row r="80" spans="1:12" ht="65.25" customHeight="1" x14ac:dyDescent="0.2">
      <c r="A80" s="49" t="s">
        <v>13</v>
      </c>
      <c r="B80" s="37" t="s">
        <v>214</v>
      </c>
      <c r="C80" s="38">
        <v>100</v>
      </c>
      <c r="D80" s="36"/>
      <c r="E80" s="36"/>
      <c r="F80" s="52">
        <f t="shared" si="28"/>
        <v>235</v>
      </c>
      <c r="G80" s="52">
        <f t="shared" si="28"/>
        <v>150</v>
      </c>
      <c r="H80" s="68">
        <f t="shared" si="28"/>
        <v>150</v>
      </c>
      <c r="I80" s="80"/>
      <c r="J80" s="69"/>
      <c r="K80" s="82">
        <f t="shared" si="3"/>
        <v>0</v>
      </c>
    </row>
    <row r="81" spans="1:11" ht="34.5" customHeight="1" x14ac:dyDescent="0.2">
      <c r="A81" s="49" t="s">
        <v>43</v>
      </c>
      <c r="B81" s="37" t="s">
        <v>214</v>
      </c>
      <c r="C81" s="38">
        <v>120</v>
      </c>
      <c r="D81" s="36">
        <v>11</v>
      </c>
      <c r="E81" s="36">
        <v>5</v>
      </c>
      <c r="F81" s="52">
        <f>'Приложение 5'!F297</f>
        <v>235</v>
      </c>
      <c r="G81" s="52">
        <f>'Приложение 5'!G297</f>
        <v>150</v>
      </c>
      <c r="H81" s="52">
        <f>'Приложение 5'!H297</f>
        <v>150</v>
      </c>
      <c r="I81" s="80">
        <v>-50</v>
      </c>
      <c r="J81" s="69">
        <v>185</v>
      </c>
      <c r="K81" s="82">
        <f t="shared" si="3"/>
        <v>135</v>
      </c>
    </row>
    <row r="82" spans="1:11" ht="30" customHeight="1" x14ac:dyDescent="0.2">
      <c r="A82" s="49" t="s">
        <v>143</v>
      </c>
      <c r="B82" s="37" t="s">
        <v>214</v>
      </c>
      <c r="C82" s="38">
        <v>200</v>
      </c>
      <c r="D82" s="36"/>
      <c r="E82" s="36"/>
      <c r="F82" s="52">
        <f>F83</f>
        <v>347.1</v>
      </c>
      <c r="G82" s="52">
        <f t="shared" ref="G82:H82" si="30">G83</f>
        <v>600</v>
      </c>
      <c r="H82" s="52">
        <f t="shared" si="30"/>
        <v>600</v>
      </c>
      <c r="I82" s="80"/>
      <c r="J82" s="69"/>
      <c r="K82" s="82">
        <f t="shared" si="3"/>
        <v>0</v>
      </c>
    </row>
    <row r="83" spans="1:11" ht="30" customHeight="1" x14ac:dyDescent="0.2">
      <c r="A83" s="49" t="s">
        <v>18</v>
      </c>
      <c r="B83" s="37" t="s">
        <v>214</v>
      </c>
      <c r="C83" s="38">
        <v>240</v>
      </c>
      <c r="D83" s="36">
        <v>11</v>
      </c>
      <c r="E83" s="36">
        <v>5</v>
      </c>
      <c r="F83" s="52">
        <f>'Приложение 5'!F299</f>
        <v>347.1</v>
      </c>
      <c r="G83" s="52">
        <f>'Приложение 5'!G299</f>
        <v>600</v>
      </c>
      <c r="H83" s="52">
        <f>'Приложение 5'!H299</f>
        <v>600</v>
      </c>
      <c r="I83" s="80">
        <v>-71.099999999999994</v>
      </c>
      <c r="J83" s="69">
        <v>567.29999999999995</v>
      </c>
      <c r="K83" s="82">
        <f t="shared" si="3"/>
        <v>496.19999999999993</v>
      </c>
    </row>
    <row r="84" spans="1:11" s="25" customFormat="1" ht="36" customHeight="1" x14ac:dyDescent="0.2">
      <c r="A84" s="88" t="s">
        <v>235</v>
      </c>
      <c r="B84" s="90" t="s">
        <v>85</v>
      </c>
      <c r="C84" s="91"/>
      <c r="D84" s="89"/>
      <c r="E84" s="89"/>
      <c r="F84" s="83">
        <f t="shared" ref="F84:H88" si="31">F85</f>
        <v>610.79999999999995</v>
      </c>
      <c r="G84" s="83">
        <f t="shared" si="31"/>
        <v>770</v>
      </c>
      <c r="H84" s="92">
        <f t="shared" si="31"/>
        <v>780</v>
      </c>
      <c r="I84" s="80"/>
      <c r="J84" s="73"/>
      <c r="K84" s="82">
        <f t="shared" si="3"/>
        <v>0</v>
      </c>
    </row>
    <row r="85" spans="1:11" s="25" customFormat="1" ht="48" customHeight="1" x14ac:dyDescent="0.2">
      <c r="A85" s="88" t="s">
        <v>236</v>
      </c>
      <c r="B85" s="90" t="s">
        <v>203</v>
      </c>
      <c r="C85" s="91"/>
      <c r="D85" s="89"/>
      <c r="E85" s="89"/>
      <c r="F85" s="83">
        <f>F86+F88</f>
        <v>610.79999999999995</v>
      </c>
      <c r="G85" s="83">
        <f t="shared" ref="G85:H85" si="32">G86+G88</f>
        <v>770</v>
      </c>
      <c r="H85" s="83">
        <f t="shared" si="32"/>
        <v>780</v>
      </c>
      <c r="I85" s="80"/>
      <c r="J85" s="73"/>
      <c r="K85" s="82">
        <f t="shared" si="3"/>
        <v>0</v>
      </c>
    </row>
    <row r="86" spans="1:11" s="25" customFormat="1" ht="48" customHeight="1" x14ac:dyDescent="0.2">
      <c r="A86" s="49" t="s">
        <v>13</v>
      </c>
      <c r="B86" s="37" t="s">
        <v>203</v>
      </c>
      <c r="C86" s="38">
        <v>100</v>
      </c>
      <c r="D86" s="36"/>
      <c r="E86" s="36"/>
      <c r="F86" s="52">
        <f>F87</f>
        <v>63</v>
      </c>
      <c r="G86" s="52">
        <f t="shared" ref="G86:H86" si="33">G87</f>
        <v>70</v>
      </c>
      <c r="H86" s="52">
        <f t="shared" si="33"/>
        <v>80</v>
      </c>
      <c r="I86" s="80"/>
      <c r="J86" s="73"/>
      <c r="K86" s="82">
        <f t="shared" si="3"/>
        <v>0</v>
      </c>
    </row>
    <row r="87" spans="1:11" s="25" customFormat="1" ht="33.75" customHeight="1" x14ac:dyDescent="0.2">
      <c r="A87" s="49" t="s">
        <v>14</v>
      </c>
      <c r="B87" s="37" t="s">
        <v>203</v>
      </c>
      <c r="C87" s="38">
        <v>120</v>
      </c>
      <c r="D87" s="36">
        <v>7</v>
      </c>
      <c r="E87" s="36">
        <v>7</v>
      </c>
      <c r="F87" s="52">
        <f>'Приложение 5'!F219</f>
        <v>63</v>
      </c>
      <c r="G87" s="52">
        <f>'Приложение 5'!G219</f>
        <v>70</v>
      </c>
      <c r="H87" s="52">
        <f>'Приложение 5'!H219</f>
        <v>80</v>
      </c>
      <c r="I87" s="80"/>
      <c r="J87" s="73"/>
      <c r="K87" s="82">
        <f t="shared" si="3"/>
        <v>0</v>
      </c>
    </row>
    <row r="88" spans="1:11" ht="32.1" customHeight="1" x14ac:dyDescent="0.2">
      <c r="A88" s="49" t="s">
        <v>143</v>
      </c>
      <c r="B88" s="37" t="s">
        <v>203</v>
      </c>
      <c r="C88" s="38">
        <v>200</v>
      </c>
      <c r="D88" s="36"/>
      <c r="E88" s="36"/>
      <c r="F88" s="52">
        <f t="shared" si="31"/>
        <v>547.79999999999995</v>
      </c>
      <c r="G88" s="52">
        <f t="shared" si="31"/>
        <v>700</v>
      </c>
      <c r="H88" s="68">
        <f t="shared" si="31"/>
        <v>700</v>
      </c>
      <c r="I88" s="80"/>
      <c r="J88" s="69"/>
      <c r="K88" s="82">
        <f t="shared" si="3"/>
        <v>0</v>
      </c>
    </row>
    <row r="89" spans="1:11" ht="32.1" customHeight="1" x14ac:dyDescent="0.2">
      <c r="A89" s="49" t="s">
        <v>18</v>
      </c>
      <c r="B89" s="37" t="s">
        <v>203</v>
      </c>
      <c r="C89" s="38">
        <v>240</v>
      </c>
      <c r="D89" s="36">
        <v>7</v>
      </c>
      <c r="E89" s="36">
        <v>7</v>
      </c>
      <c r="F89" s="52">
        <f>'Приложение 5'!F221</f>
        <v>547.79999999999995</v>
      </c>
      <c r="G89" s="52">
        <f>'Приложение 5'!G221</f>
        <v>700</v>
      </c>
      <c r="H89" s="52">
        <f>'Приложение 5'!H221</f>
        <v>700</v>
      </c>
      <c r="I89" s="80">
        <v>-57.6</v>
      </c>
      <c r="J89" s="69">
        <v>647.1</v>
      </c>
      <c r="K89" s="82">
        <f t="shared" si="3"/>
        <v>589.5</v>
      </c>
    </row>
    <row r="90" spans="1:11" s="25" customFormat="1" ht="52.5" customHeight="1" x14ac:dyDescent="0.2">
      <c r="A90" s="88" t="s">
        <v>238</v>
      </c>
      <c r="B90" s="90" t="s">
        <v>62</v>
      </c>
      <c r="C90" s="91"/>
      <c r="D90" s="89"/>
      <c r="E90" s="89"/>
      <c r="F90" s="83">
        <f t="shared" ref="F90:H92" si="34">F91</f>
        <v>1345.5</v>
      </c>
      <c r="G90" s="83">
        <f t="shared" si="34"/>
        <v>1400</v>
      </c>
      <c r="H90" s="92">
        <f t="shared" si="34"/>
        <v>1700</v>
      </c>
      <c r="I90" s="80"/>
      <c r="J90" s="73"/>
      <c r="K90" s="82">
        <f t="shared" si="3"/>
        <v>0</v>
      </c>
    </row>
    <row r="91" spans="1:11" s="25" customFormat="1" ht="53.25" customHeight="1" x14ac:dyDescent="0.2">
      <c r="A91" s="88" t="s">
        <v>237</v>
      </c>
      <c r="B91" s="90" t="s">
        <v>63</v>
      </c>
      <c r="C91" s="91"/>
      <c r="D91" s="89"/>
      <c r="E91" s="89"/>
      <c r="F91" s="83">
        <f t="shared" si="34"/>
        <v>1345.5</v>
      </c>
      <c r="G91" s="83">
        <f t="shared" si="34"/>
        <v>1400</v>
      </c>
      <c r="H91" s="92">
        <f t="shared" si="34"/>
        <v>1700</v>
      </c>
      <c r="I91" s="80"/>
      <c r="J91" s="73"/>
      <c r="K91" s="82">
        <f t="shared" ref="K91:K160" si="35">J91+I91</f>
        <v>0</v>
      </c>
    </row>
    <row r="92" spans="1:11" ht="30" customHeight="1" x14ac:dyDescent="0.2">
      <c r="A92" s="49" t="s">
        <v>143</v>
      </c>
      <c r="B92" s="37" t="s">
        <v>63</v>
      </c>
      <c r="C92" s="38">
        <v>200</v>
      </c>
      <c r="D92" s="36"/>
      <c r="E92" s="36"/>
      <c r="F92" s="52">
        <f t="shared" si="34"/>
        <v>1345.5</v>
      </c>
      <c r="G92" s="52">
        <f t="shared" si="34"/>
        <v>1400</v>
      </c>
      <c r="H92" s="68">
        <f t="shared" si="34"/>
        <v>1700</v>
      </c>
      <c r="I92" s="80"/>
      <c r="J92" s="69"/>
      <c r="K92" s="82">
        <f t="shared" si="35"/>
        <v>0</v>
      </c>
    </row>
    <row r="93" spans="1:11" ht="30" customHeight="1" x14ac:dyDescent="0.2">
      <c r="A93" s="49" t="s">
        <v>18</v>
      </c>
      <c r="B93" s="37" t="s">
        <v>63</v>
      </c>
      <c r="C93" s="38">
        <v>240</v>
      </c>
      <c r="D93" s="36">
        <v>4</v>
      </c>
      <c r="E93" s="36">
        <v>9</v>
      </c>
      <c r="F93" s="52">
        <f>'Приложение 5'!F116</f>
        <v>1345.5</v>
      </c>
      <c r="G93" s="52">
        <f>'Приложение 5'!G116</f>
        <v>1400</v>
      </c>
      <c r="H93" s="52">
        <f>'Приложение 5'!H116</f>
        <v>1700</v>
      </c>
      <c r="I93" s="80">
        <v>1870</v>
      </c>
      <c r="J93" s="69">
        <v>1437</v>
      </c>
      <c r="K93" s="82">
        <f t="shared" si="35"/>
        <v>3307</v>
      </c>
    </row>
    <row r="94" spans="1:11" ht="30" customHeight="1" x14ac:dyDescent="0.2">
      <c r="A94" s="88" t="s">
        <v>239</v>
      </c>
      <c r="B94" s="90" t="s">
        <v>173</v>
      </c>
      <c r="C94" s="91"/>
      <c r="D94" s="89"/>
      <c r="E94" s="89"/>
      <c r="F94" s="83">
        <f>F95+F98+F101+F104</f>
        <v>272.8</v>
      </c>
      <c r="G94" s="83">
        <f t="shared" ref="G94:H94" si="36">G95+G98+G101+G104</f>
        <v>200</v>
      </c>
      <c r="H94" s="83">
        <f t="shared" si="36"/>
        <v>200</v>
      </c>
      <c r="I94" s="80"/>
      <c r="J94" s="69"/>
      <c r="K94" s="82">
        <f t="shared" si="35"/>
        <v>0</v>
      </c>
    </row>
    <row r="95" spans="1:11" ht="30" hidden="1" customHeight="1" x14ac:dyDescent="0.2">
      <c r="A95" s="49" t="s">
        <v>174</v>
      </c>
      <c r="B95" s="37" t="s">
        <v>175</v>
      </c>
      <c r="C95" s="38"/>
      <c r="D95" s="36"/>
      <c r="E95" s="36"/>
      <c r="F95" s="52">
        <f>F96</f>
        <v>0</v>
      </c>
      <c r="G95" s="52">
        <f t="shared" ref="G95:H95" si="37">G96</f>
        <v>0</v>
      </c>
      <c r="H95" s="52">
        <f t="shared" si="37"/>
        <v>0</v>
      </c>
      <c r="I95" s="80"/>
      <c r="J95" s="69"/>
      <c r="K95" s="82">
        <f t="shared" si="35"/>
        <v>0</v>
      </c>
    </row>
    <row r="96" spans="1:11" ht="30" hidden="1" customHeight="1" x14ac:dyDescent="0.2">
      <c r="A96" s="49" t="s">
        <v>19</v>
      </c>
      <c r="B96" s="37" t="s">
        <v>175</v>
      </c>
      <c r="C96" s="38">
        <v>800</v>
      </c>
      <c r="D96" s="36"/>
      <c r="E96" s="36"/>
      <c r="F96" s="52">
        <f>F97</f>
        <v>0</v>
      </c>
      <c r="G96" s="52">
        <f t="shared" ref="G96:H96" si="38">G97</f>
        <v>0</v>
      </c>
      <c r="H96" s="52">
        <f t="shared" si="38"/>
        <v>0</v>
      </c>
      <c r="I96" s="80"/>
      <c r="J96" s="69"/>
      <c r="K96" s="82">
        <f t="shared" si="35"/>
        <v>0</v>
      </c>
    </row>
    <row r="97" spans="1:11" ht="30" hidden="1" customHeight="1" x14ac:dyDescent="0.2">
      <c r="A97" s="49" t="s">
        <v>176</v>
      </c>
      <c r="B97" s="37" t="s">
        <v>175</v>
      </c>
      <c r="C97" s="38">
        <v>810</v>
      </c>
      <c r="D97" s="36">
        <v>4</v>
      </c>
      <c r="E97" s="36">
        <v>12</v>
      </c>
      <c r="F97" s="52">
        <v>0</v>
      </c>
      <c r="G97" s="52">
        <v>0</v>
      </c>
      <c r="H97" s="68">
        <v>0</v>
      </c>
      <c r="I97" s="80"/>
      <c r="J97" s="69"/>
      <c r="K97" s="82">
        <f t="shared" si="35"/>
        <v>0</v>
      </c>
    </row>
    <row r="98" spans="1:11" ht="30" customHeight="1" x14ac:dyDescent="0.2">
      <c r="A98" s="49" t="s">
        <v>177</v>
      </c>
      <c r="B98" s="37" t="s">
        <v>178</v>
      </c>
      <c r="C98" s="38"/>
      <c r="D98" s="36"/>
      <c r="E98" s="36"/>
      <c r="F98" s="52">
        <f>F99</f>
        <v>72.8</v>
      </c>
      <c r="G98" s="52">
        <f t="shared" ref="G98:H98" si="39">G99</f>
        <v>0</v>
      </c>
      <c r="H98" s="52">
        <f t="shared" si="39"/>
        <v>0</v>
      </c>
      <c r="I98" s="80"/>
      <c r="J98" s="69"/>
      <c r="K98" s="82">
        <f t="shared" si="35"/>
        <v>0</v>
      </c>
    </row>
    <row r="99" spans="1:11" ht="30" customHeight="1" x14ac:dyDescent="0.2">
      <c r="A99" s="49" t="s">
        <v>19</v>
      </c>
      <c r="B99" s="37" t="s">
        <v>178</v>
      </c>
      <c r="C99" s="38">
        <v>800</v>
      </c>
      <c r="D99" s="36"/>
      <c r="E99" s="36"/>
      <c r="F99" s="52">
        <f>F100</f>
        <v>72.8</v>
      </c>
      <c r="G99" s="52">
        <f t="shared" ref="G99:H99" si="40">G100</f>
        <v>0</v>
      </c>
      <c r="H99" s="52">
        <f t="shared" si="40"/>
        <v>0</v>
      </c>
      <c r="I99" s="80"/>
      <c r="J99" s="69"/>
      <c r="K99" s="82">
        <f t="shared" si="35"/>
        <v>0</v>
      </c>
    </row>
    <row r="100" spans="1:11" ht="30" customHeight="1" x14ac:dyDescent="0.2">
      <c r="A100" s="49" t="s">
        <v>176</v>
      </c>
      <c r="B100" s="37" t="s">
        <v>178</v>
      </c>
      <c r="C100" s="38">
        <v>810</v>
      </c>
      <c r="D100" s="36">
        <v>4</v>
      </c>
      <c r="E100" s="36">
        <v>12</v>
      </c>
      <c r="F100" s="52">
        <f>'Приложение 5'!F136</f>
        <v>72.8</v>
      </c>
      <c r="G100" s="52">
        <f>'Приложение 5'!G136</f>
        <v>0</v>
      </c>
      <c r="H100" s="52">
        <f>'Приложение 5'!H136</f>
        <v>0</v>
      </c>
      <c r="I100" s="80"/>
      <c r="J100" s="69"/>
      <c r="K100" s="82">
        <f t="shared" si="35"/>
        <v>0</v>
      </c>
    </row>
    <row r="101" spans="1:11" ht="30" customHeight="1" x14ac:dyDescent="0.2">
      <c r="A101" s="49" t="s">
        <v>179</v>
      </c>
      <c r="B101" s="37" t="s">
        <v>180</v>
      </c>
      <c r="C101" s="38"/>
      <c r="D101" s="36"/>
      <c r="E101" s="36"/>
      <c r="F101" s="52">
        <f>F102</f>
        <v>200</v>
      </c>
      <c r="G101" s="52">
        <f t="shared" ref="G101:H102" si="41">G102</f>
        <v>200</v>
      </c>
      <c r="H101" s="52">
        <f t="shared" si="41"/>
        <v>200</v>
      </c>
      <c r="I101" s="80"/>
      <c r="J101" s="69"/>
      <c r="K101" s="82">
        <f t="shared" si="35"/>
        <v>0</v>
      </c>
    </row>
    <row r="102" spans="1:11" ht="30" customHeight="1" x14ac:dyDescent="0.2">
      <c r="A102" s="49" t="s">
        <v>19</v>
      </c>
      <c r="B102" s="37" t="s">
        <v>180</v>
      </c>
      <c r="C102" s="38">
        <v>800</v>
      </c>
      <c r="D102" s="36"/>
      <c r="E102" s="36"/>
      <c r="F102" s="52">
        <f>F103</f>
        <v>200</v>
      </c>
      <c r="G102" s="52">
        <f t="shared" si="41"/>
        <v>200</v>
      </c>
      <c r="H102" s="52">
        <f t="shared" si="41"/>
        <v>200</v>
      </c>
      <c r="I102" s="80"/>
      <c r="J102" s="69"/>
      <c r="K102" s="82">
        <f t="shared" si="35"/>
        <v>0</v>
      </c>
    </row>
    <row r="103" spans="1:11" ht="30" customHeight="1" x14ac:dyDescent="0.2">
      <c r="A103" s="49" t="s">
        <v>176</v>
      </c>
      <c r="B103" s="37" t="s">
        <v>180</v>
      </c>
      <c r="C103" s="38">
        <v>810</v>
      </c>
      <c r="D103" s="36">
        <v>4</v>
      </c>
      <c r="E103" s="36">
        <v>12</v>
      </c>
      <c r="F103" s="52">
        <f>'Приложение 5'!F140</f>
        <v>200</v>
      </c>
      <c r="G103" s="52">
        <f>'Приложение 5'!G140</f>
        <v>200</v>
      </c>
      <c r="H103" s="52">
        <f>'Приложение 5'!H140</f>
        <v>200</v>
      </c>
      <c r="I103" s="80"/>
      <c r="J103" s="69"/>
      <c r="K103" s="82">
        <f t="shared" si="35"/>
        <v>0</v>
      </c>
    </row>
    <row r="104" spans="1:11" ht="66.75" hidden="1" customHeight="1" x14ac:dyDescent="0.2">
      <c r="A104" s="49" t="s">
        <v>401</v>
      </c>
      <c r="B104" s="37" t="s">
        <v>181</v>
      </c>
      <c r="C104" s="38"/>
      <c r="D104" s="36"/>
      <c r="E104" s="36"/>
      <c r="F104" s="52">
        <f>F105</f>
        <v>0</v>
      </c>
      <c r="G104" s="52">
        <f t="shared" ref="G104:H105" si="42">G105</f>
        <v>0</v>
      </c>
      <c r="H104" s="52">
        <f t="shared" si="42"/>
        <v>0</v>
      </c>
      <c r="I104" s="80"/>
      <c r="J104" s="69"/>
      <c r="K104" s="82">
        <f t="shared" si="35"/>
        <v>0</v>
      </c>
    </row>
    <row r="105" spans="1:11" ht="18" hidden="1" customHeight="1" x14ac:dyDescent="0.2">
      <c r="A105" s="49" t="s">
        <v>19</v>
      </c>
      <c r="B105" s="37" t="s">
        <v>181</v>
      </c>
      <c r="C105" s="38">
        <v>800</v>
      </c>
      <c r="D105" s="36"/>
      <c r="E105" s="36"/>
      <c r="F105" s="52">
        <f>F106</f>
        <v>0</v>
      </c>
      <c r="G105" s="52">
        <f t="shared" si="42"/>
        <v>0</v>
      </c>
      <c r="H105" s="52">
        <f t="shared" si="42"/>
        <v>0</v>
      </c>
      <c r="I105" s="80"/>
      <c r="J105" s="69"/>
      <c r="K105" s="82">
        <f t="shared" si="35"/>
        <v>0</v>
      </c>
    </row>
    <row r="106" spans="1:11" ht="30" hidden="1" customHeight="1" x14ac:dyDescent="0.2">
      <c r="A106" s="49" t="s">
        <v>176</v>
      </c>
      <c r="B106" s="37" t="s">
        <v>181</v>
      </c>
      <c r="C106" s="38">
        <v>810</v>
      </c>
      <c r="D106" s="36">
        <v>4</v>
      </c>
      <c r="E106" s="36">
        <v>12</v>
      </c>
      <c r="F106" s="52"/>
      <c r="G106" s="52">
        <v>0</v>
      </c>
      <c r="H106" s="68">
        <v>0</v>
      </c>
      <c r="I106" s="80"/>
      <c r="J106" s="69"/>
      <c r="K106" s="82">
        <f t="shared" si="35"/>
        <v>0</v>
      </c>
    </row>
    <row r="107" spans="1:11" s="25" customFormat="1" ht="15.75" x14ac:dyDescent="0.2">
      <c r="A107" s="88" t="s">
        <v>9</v>
      </c>
      <c r="B107" s="90" t="s">
        <v>10</v>
      </c>
      <c r="C107" s="91" t="s">
        <v>7</v>
      </c>
      <c r="D107" s="89"/>
      <c r="E107" s="89"/>
      <c r="F107" s="83">
        <f>F108+F111+F116+F119+F122+F136+F139+F142+F147+F152+F155+F162+F167+F170+F176+F200+F205+F210+F133+F187+F179+F180+F184+F193+F196+F128</f>
        <v>558061.1</v>
      </c>
      <c r="G107" s="83">
        <f t="shared" ref="G107:H107" si="43">G108+G111+G116+G119+G122+G136+G139+G142+G147+G152+G155+G162+G167+G170+G176+G200+G205+G210+G133+G187+G179+G180+G184+G193+G196+G128</f>
        <v>23241.100000000002</v>
      </c>
      <c r="H107" s="83">
        <f t="shared" si="43"/>
        <v>27063.1</v>
      </c>
      <c r="I107" s="80"/>
      <c r="J107" s="73"/>
      <c r="K107" s="82">
        <f t="shared" si="35"/>
        <v>0</v>
      </c>
    </row>
    <row r="108" spans="1:11" s="25" customFormat="1" ht="32.1" customHeight="1" x14ac:dyDescent="0.2">
      <c r="A108" s="88" t="s">
        <v>22</v>
      </c>
      <c r="B108" s="90" t="s">
        <v>23</v>
      </c>
      <c r="C108" s="91"/>
      <c r="D108" s="89"/>
      <c r="E108" s="89"/>
      <c r="F108" s="83">
        <f t="shared" ref="F108:H109" si="44">F109</f>
        <v>8937.5</v>
      </c>
      <c r="G108" s="83">
        <f t="shared" si="44"/>
        <v>9300</v>
      </c>
      <c r="H108" s="92">
        <f t="shared" si="44"/>
        <v>9300</v>
      </c>
      <c r="I108" s="80"/>
      <c r="J108" s="73"/>
      <c r="K108" s="82">
        <f t="shared" si="35"/>
        <v>0</v>
      </c>
    </row>
    <row r="109" spans="1:11" ht="63.95" customHeight="1" x14ac:dyDescent="0.2">
      <c r="A109" s="49" t="s">
        <v>13</v>
      </c>
      <c r="B109" s="37" t="s">
        <v>23</v>
      </c>
      <c r="C109" s="38">
        <v>100</v>
      </c>
      <c r="D109" s="36"/>
      <c r="E109" s="36"/>
      <c r="F109" s="52">
        <f t="shared" si="44"/>
        <v>8937.5</v>
      </c>
      <c r="G109" s="52">
        <f t="shared" si="44"/>
        <v>9300</v>
      </c>
      <c r="H109" s="68">
        <f t="shared" si="44"/>
        <v>9300</v>
      </c>
      <c r="I109" s="80"/>
      <c r="J109" s="69"/>
      <c r="K109" s="82">
        <f t="shared" si="35"/>
        <v>0</v>
      </c>
    </row>
    <row r="110" spans="1:11" ht="32.1" customHeight="1" x14ac:dyDescent="0.2">
      <c r="A110" s="49" t="s">
        <v>14</v>
      </c>
      <c r="B110" s="37" t="s">
        <v>23</v>
      </c>
      <c r="C110" s="38">
        <v>120</v>
      </c>
      <c r="D110" s="36">
        <v>1</v>
      </c>
      <c r="E110" s="36">
        <v>4</v>
      </c>
      <c r="F110" s="52">
        <f>'Приложение 5'!F30</f>
        <v>8937.5</v>
      </c>
      <c r="G110" s="52">
        <f>'Приложение 5'!G30</f>
        <v>9300</v>
      </c>
      <c r="H110" s="52">
        <f>'Приложение 5'!H30</f>
        <v>9300</v>
      </c>
      <c r="I110" s="80"/>
      <c r="J110" s="4"/>
      <c r="K110" s="82">
        <f t="shared" si="35"/>
        <v>0</v>
      </c>
    </row>
    <row r="111" spans="1:11" ht="15.95" customHeight="1" x14ac:dyDescent="0.2">
      <c r="A111" s="88" t="s">
        <v>16</v>
      </c>
      <c r="B111" s="90" t="s">
        <v>17</v>
      </c>
      <c r="C111" s="91" t="s">
        <v>7</v>
      </c>
      <c r="D111" s="89"/>
      <c r="E111" s="89"/>
      <c r="F111" s="83">
        <f>F112+F114</f>
        <v>2388.1</v>
      </c>
      <c r="G111" s="83">
        <f>G112+G114</f>
        <v>2344.6999999999998</v>
      </c>
      <c r="H111" s="92">
        <f>H112+H114</f>
        <v>2866.9</v>
      </c>
      <c r="I111" s="80"/>
      <c r="J111" s="4"/>
      <c r="K111" s="82">
        <f t="shared" si="35"/>
        <v>0</v>
      </c>
    </row>
    <row r="112" spans="1:11" ht="32.1" customHeight="1" x14ac:dyDescent="0.2">
      <c r="A112" s="49" t="s">
        <v>143</v>
      </c>
      <c r="B112" s="37" t="s">
        <v>17</v>
      </c>
      <c r="C112" s="38">
        <v>200</v>
      </c>
      <c r="D112" s="36"/>
      <c r="E112" s="36"/>
      <c r="F112" s="52">
        <f>F113</f>
        <v>2337.1</v>
      </c>
      <c r="G112" s="52">
        <f t="shared" ref="G112:K112" si="45">G113</f>
        <v>2231.6999999999998</v>
      </c>
      <c r="H112" s="52">
        <f t="shared" si="45"/>
        <v>2753.9</v>
      </c>
      <c r="I112" s="52">
        <f t="shared" si="45"/>
        <v>64.900000000000006</v>
      </c>
      <c r="J112" s="52">
        <f t="shared" si="45"/>
        <v>2679.3</v>
      </c>
      <c r="K112" s="52">
        <f t="shared" si="45"/>
        <v>2744.2000000000003</v>
      </c>
    </row>
    <row r="113" spans="1:11" ht="32.1" customHeight="1" x14ac:dyDescent="0.2">
      <c r="A113" s="49" t="s">
        <v>18</v>
      </c>
      <c r="B113" s="37" t="s">
        <v>17</v>
      </c>
      <c r="C113" s="38">
        <v>240</v>
      </c>
      <c r="D113" s="36">
        <v>1</v>
      </c>
      <c r="E113" s="36">
        <v>4</v>
      </c>
      <c r="F113" s="52">
        <f>'Приложение 5'!F33</f>
        <v>2337.1</v>
      </c>
      <c r="G113" s="52">
        <f>'Приложение 5'!G33</f>
        <v>2231.6999999999998</v>
      </c>
      <c r="H113" s="52">
        <f>'Приложение 5'!H33</f>
        <v>2753.9</v>
      </c>
      <c r="I113" s="80">
        <v>64.900000000000006</v>
      </c>
      <c r="J113" s="4">
        <v>2679.3</v>
      </c>
      <c r="K113" s="82">
        <f t="shared" si="35"/>
        <v>2744.2000000000003</v>
      </c>
    </row>
    <row r="114" spans="1:11" ht="15.95" customHeight="1" x14ac:dyDescent="0.2">
      <c r="A114" s="49" t="s">
        <v>19</v>
      </c>
      <c r="B114" s="37" t="s">
        <v>17</v>
      </c>
      <c r="C114" s="38">
        <v>800</v>
      </c>
      <c r="D114" s="36"/>
      <c r="E114" s="36"/>
      <c r="F114" s="52">
        <f>F115</f>
        <v>51</v>
      </c>
      <c r="G114" s="52">
        <f t="shared" ref="G114:H114" si="46">G115</f>
        <v>113</v>
      </c>
      <c r="H114" s="52">
        <f t="shared" si="46"/>
        <v>113</v>
      </c>
      <c r="I114" s="80"/>
      <c r="J114" s="4"/>
      <c r="K114" s="82">
        <f t="shared" si="35"/>
        <v>0</v>
      </c>
    </row>
    <row r="115" spans="1:11" ht="15.95" customHeight="1" x14ac:dyDescent="0.2">
      <c r="A115" s="49" t="s">
        <v>20</v>
      </c>
      <c r="B115" s="37" t="s">
        <v>17</v>
      </c>
      <c r="C115" s="38">
        <v>850</v>
      </c>
      <c r="D115" s="36">
        <v>1</v>
      </c>
      <c r="E115" s="36">
        <v>4</v>
      </c>
      <c r="F115" s="52">
        <f>'Приложение 5'!F35</f>
        <v>51</v>
      </c>
      <c r="G115" s="52">
        <f>'Приложение 5'!G35</f>
        <v>113</v>
      </c>
      <c r="H115" s="52">
        <f>'Приложение 5'!H35</f>
        <v>113</v>
      </c>
      <c r="I115" s="80">
        <v>-64.900000000000006</v>
      </c>
      <c r="J115" s="4">
        <v>113</v>
      </c>
      <c r="K115" s="82">
        <f t="shared" si="35"/>
        <v>48.099999999999994</v>
      </c>
    </row>
    <row r="116" spans="1:11" s="25" customFormat="1" ht="32.1" customHeight="1" x14ac:dyDescent="0.2">
      <c r="A116" s="88" t="s">
        <v>118</v>
      </c>
      <c r="B116" s="90" t="s">
        <v>25</v>
      </c>
      <c r="C116" s="91"/>
      <c r="D116" s="89"/>
      <c r="E116" s="89"/>
      <c r="F116" s="83">
        <f t="shared" ref="F116:H117" si="47">F117</f>
        <v>60</v>
      </c>
      <c r="G116" s="83">
        <f t="shared" si="47"/>
        <v>60</v>
      </c>
      <c r="H116" s="92">
        <f t="shared" si="47"/>
        <v>60</v>
      </c>
      <c r="I116" s="80"/>
      <c r="J116" s="4"/>
      <c r="K116" s="82">
        <f t="shared" si="35"/>
        <v>0</v>
      </c>
    </row>
    <row r="117" spans="1:11" ht="15.95" customHeight="1" x14ac:dyDescent="0.2">
      <c r="A117" s="49" t="s">
        <v>26</v>
      </c>
      <c r="B117" s="37" t="s">
        <v>25</v>
      </c>
      <c r="C117" s="38">
        <v>500</v>
      </c>
      <c r="D117" s="36"/>
      <c r="E117" s="36"/>
      <c r="F117" s="52">
        <f t="shared" si="47"/>
        <v>60</v>
      </c>
      <c r="G117" s="52">
        <f t="shared" si="47"/>
        <v>60</v>
      </c>
      <c r="H117" s="68">
        <f t="shared" si="47"/>
        <v>60</v>
      </c>
      <c r="I117" s="80"/>
      <c r="J117" s="4"/>
      <c r="K117" s="82">
        <f t="shared" si="35"/>
        <v>0</v>
      </c>
    </row>
    <row r="118" spans="1:11" ht="15.95" customHeight="1" x14ac:dyDescent="0.2">
      <c r="A118" s="49" t="s">
        <v>27</v>
      </c>
      <c r="B118" s="37" t="s">
        <v>25</v>
      </c>
      <c r="C118" s="38">
        <v>540</v>
      </c>
      <c r="D118" s="36">
        <v>1</v>
      </c>
      <c r="E118" s="36">
        <v>6</v>
      </c>
      <c r="F118" s="52">
        <f>'Приложение 5'!F49</f>
        <v>60</v>
      </c>
      <c r="G118" s="52">
        <f>'Приложение 5'!G49</f>
        <v>60</v>
      </c>
      <c r="H118" s="52">
        <f>'Приложение 5'!H49</f>
        <v>60</v>
      </c>
      <c r="I118" s="80"/>
      <c r="J118" s="4"/>
      <c r="K118" s="82">
        <f t="shared" si="35"/>
        <v>0</v>
      </c>
    </row>
    <row r="119" spans="1:11" s="25" customFormat="1" ht="32.1" customHeight="1" x14ac:dyDescent="0.2">
      <c r="A119" s="88" t="s">
        <v>35</v>
      </c>
      <c r="B119" s="90" t="s">
        <v>36</v>
      </c>
      <c r="C119" s="91" t="s">
        <v>7</v>
      </c>
      <c r="D119" s="89"/>
      <c r="E119" s="89"/>
      <c r="F119" s="83">
        <f t="shared" ref="F119:H120" si="48">F120</f>
        <v>680</v>
      </c>
      <c r="G119" s="83">
        <f t="shared" si="48"/>
        <v>680</v>
      </c>
      <c r="H119" s="92">
        <f t="shared" si="48"/>
        <v>880</v>
      </c>
      <c r="I119" s="80"/>
      <c r="J119" s="4"/>
      <c r="K119" s="82">
        <f t="shared" si="35"/>
        <v>0</v>
      </c>
    </row>
    <row r="120" spans="1:11" ht="32.1" customHeight="1" x14ac:dyDescent="0.2">
      <c r="A120" s="49" t="s">
        <v>143</v>
      </c>
      <c r="B120" s="37" t="s">
        <v>36</v>
      </c>
      <c r="C120" s="38">
        <v>200</v>
      </c>
      <c r="D120" s="36"/>
      <c r="E120" s="36"/>
      <c r="F120" s="52">
        <f t="shared" si="48"/>
        <v>680</v>
      </c>
      <c r="G120" s="52">
        <f t="shared" si="48"/>
        <v>680</v>
      </c>
      <c r="H120" s="68">
        <f t="shared" si="48"/>
        <v>880</v>
      </c>
      <c r="I120" s="80"/>
      <c r="J120" s="4"/>
      <c r="K120" s="82">
        <f t="shared" si="35"/>
        <v>0</v>
      </c>
    </row>
    <row r="121" spans="1:11" ht="32.1" customHeight="1" x14ac:dyDescent="0.2">
      <c r="A121" s="49" t="s">
        <v>18</v>
      </c>
      <c r="B121" s="37" t="s">
        <v>36</v>
      </c>
      <c r="C121" s="38">
        <v>240</v>
      </c>
      <c r="D121" s="36">
        <v>1</v>
      </c>
      <c r="E121" s="36">
        <v>13</v>
      </c>
      <c r="F121" s="52">
        <f>'Приложение 5'!F66</f>
        <v>680</v>
      </c>
      <c r="G121" s="52">
        <f>'Приложение 5'!G66</f>
        <v>680</v>
      </c>
      <c r="H121" s="52">
        <f>'Приложение 5'!H66</f>
        <v>880</v>
      </c>
      <c r="I121" s="80"/>
      <c r="J121" s="4"/>
      <c r="K121" s="82">
        <f t="shared" si="35"/>
        <v>0</v>
      </c>
    </row>
    <row r="122" spans="1:11" s="25" customFormat="1" ht="15.75" x14ac:dyDescent="0.2">
      <c r="A122" s="88" t="s">
        <v>37</v>
      </c>
      <c r="B122" s="90" t="s">
        <v>38</v>
      </c>
      <c r="C122" s="91" t="s">
        <v>7</v>
      </c>
      <c r="D122" s="89"/>
      <c r="E122" s="89"/>
      <c r="F122" s="83">
        <f>F123+F125</f>
        <v>470.3</v>
      </c>
      <c r="G122" s="83">
        <f>G123+G125</f>
        <v>832.2</v>
      </c>
      <c r="H122" s="92">
        <f>H123+H125</f>
        <v>832.2</v>
      </c>
      <c r="I122" s="80"/>
      <c r="J122" s="4"/>
      <c r="K122" s="82">
        <f t="shared" si="35"/>
        <v>0</v>
      </c>
    </row>
    <row r="123" spans="1:11" ht="32.1" customHeight="1" x14ac:dyDescent="0.2">
      <c r="A123" s="49" t="s">
        <v>143</v>
      </c>
      <c r="B123" s="37" t="s">
        <v>38</v>
      </c>
      <c r="C123" s="38">
        <v>200</v>
      </c>
      <c r="D123" s="36"/>
      <c r="E123" s="36"/>
      <c r="F123" s="52">
        <f>F124</f>
        <v>113.3</v>
      </c>
      <c r="G123" s="52">
        <f>G124</f>
        <v>32.200000000000003</v>
      </c>
      <c r="H123" s="68">
        <f>H124</f>
        <v>32.200000000000003</v>
      </c>
      <c r="I123" s="80"/>
      <c r="J123" s="4"/>
      <c r="K123" s="82">
        <f t="shared" si="35"/>
        <v>0</v>
      </c>
    </row>
    <row r="124" spans="1:11" ht="32.1" customHeight="1" x14ac:dyDescent="0.2">
      <c r="A124" s="49" t="s">
        <v>18</v>
      </c>
      <c r="B124" s="37" t="s">
        <v>38</v>
      </c>
      <c r="C124" s="38">
        <v>240</v>
      </c>
      <c r="D124" s="36">
        <v>1</v>
      </c>
      <c r="E124" s="36">
        <v>13</v>
      </c>
      <c r="F124" s="52">
        <f>'Приложение 5'!F69</f>
        <v>113.3</v>
      </c>
      <c r="G124" s="52">
        <f>'Приложение 5'!G69</f>
        <v>32.200000000000003</v>
      </c>
      <c r="H124" s="52">
        <f>'Приложение 5'!H69</f>
        <v>32.200000000000003</v>
      </c>
      <c r="I124" s="80">
        <v>-50</v>
      </c>
      <c r="J124" s="4">
        <v>882.6</v>
      </c>
      <c r="K124" s="82">
        <f t="shared" si="35"/>
        <v>832.6</v>
      </c>
    </row>
    <row r="125" spans="1:11" ht="15.95" customHeight="1" x14ac:dyDescent="0.2">
      <c r="A125" s="49" t="s">
        <v>19</v>
      </c>
      <c r="B125" s="37" t="s">
        <v>38</v>
      </c>
      <c r="C125" s="38">
        <v>800</v>
      </c>
      <c r="D125" s="36">
        <v>1</v>
      </c>
      <c r="E125" s="36">
        <v>13</v>
      </c>
      <c r="F125" s="52">
        <f>F126+F127</f>
        <v>357</v>
      </c>
      <c r="G125" s="52">
        <f>G126+G127</f>
        <v>800</v>
      </c>
      <c r="H125" s="68">
        <f>H126+H127</f>
        <v>800</v>
      </c>
      <c r="I125" s="80"/>
      <c r="J125" s="4"/>
      <c r="K125" s="82">
        <f t="shared" si="35"/>
        <v>0</v>
      </c>
    </row>
    <row r="126" spans="1:11" ht="15.95" customHeight="1" x14ac:dyDescent="0.2">
      <c r="A126" s="49" t="s">
        <v>39</v>
      </c>
      <c r="B126" s="37" t="s">
        <v>38</v>
      </c>
      <c r="C126" s="38">
        <v>830</v>
      </c>
      <c r="D126" s="36">
        <v>1</v>
      </c>
      <c r="E126" s="36">
        <v>13</v>
      </c>
      <c r="F126" s="52">
        <f>'Приложение 5'!F71</f>
        <v>150</v>
      </c>
      <c r="G126" s="52">
        <f>'Приложение 5'!G71</f>
        <v>200</v>
      </c>
      <c r="H126" s="52">
        <f>'Приложение 5'!H71</f>
        <v>200</v>
      </c>
      <c r="I126" s="80"/>
      <c r="J126" s="4"/>
      <c r="K126" s="82">
        <f t="shared" si="35"/>
        <v>0</v>
      </c>
    </row>
    <row r="127" spans="1:11" ht="15.95" customHeight="1" x14ac:dyDescent="0.2">
      <c r="A127" s="49" t="s">
        <v>20</v>
      </c>
      <c r="B127" s="37" t="s">
        <v>38</v>
      </c>
      <c r="C127" s="38">
        <v>850</v>
      </c>
      <c r="D127" s="36">
        <v>1</v>
      </c>
      <c r="E127" s="36">
        <v>13</v>
      </c>
      <c r="F127" s="52">
        <f>'Приложение 5'!F72</f>
        <v>207</v>
      </c>
      <c r="G127" s="52">
        <f>'Приложение 5'!G72</f>
        <v>600</v>
      </c>
      <c r="H127" s="52">
        <f>'Приложение 5'!H72</f>
        <v>600</v>
      </c>
      <c r="I127" s="80">
        <v>2509.5</v>
      </c>
      <c r="J127" s="4">
        <v>607</v>
      </c>
      <c r="K127" s="82">
        <f t="shared" si="35"/>
        <v>3116.5</v>
      </c>
    </row>
    <row r="128" spans="1:11" s="25" customFormat="1" ht="15.95" customHeight="1" x14ac:dyDescent="0.2">
      <c r="A128" s="88" t="s">
        <v>161</v>
      </c>
      <c r="B128" s="90" t="s">
        <v>585</v>
      </c>
      <c r="C128" s="91"/>
      <c r="D128" s="89"/>
      <c r="E128" s="89"/>
      <c r="F128" s="83">
        <f>F129+F131</f>
        <v>8.1</v>
      </c>
      <c r="G128" s="83">
        <f t="shared" ref="G128:H128" si="49">G129+G131</f>
        <v>10</v>
      </c>
      <c r="H128" s="83">
        <f t="shared" si="49"/>
        <v>10</v>
      </c>
      <c r="I128" s="80"/>
      <c r="J128" s="3"/>
      <c r="K128" s="110"/>
    </row>
    <row r="129" spans="1:11" ht="15.95" customHeight="1" x14ac:dyDescent="0.2">
      <c r="A129" s="49" t="s">
        <v>143</v>
      </c>
      <c r="B129" s="37" t="s">
        <v>585</v>
      </c>
      <c r="C129" s="38">
        <v>200</v>
      </c>
      <c r="D129" s="36"/>
      <c r="E129" s="36"/>
      <c r="F129" s="52">
        <f>F130</f>
        <v>8</v>
      </c>
      <c r="G129" s="52">
        <f>G130</f>
        <v>9.9</v>
      </c>
      <c r="H129" s="52">
        <f>H130</f>
        <v>9.9</v>
      </c>
      <c r="I129" s="80"/>
      <c r="J129" s="4"/>
      <c r="K129" s="82"/>
    </row>
    <row r="130" spans="1:11" ht="15.95" customHeight="1" x14ac:dyDescent="0.2">
      <c r="A130" s="49" t="s">
        <v>18</v>
      </c>
      <c r="B130" s="37" t="s">
        <v>585</v>
      </c>
      <c r="C130" s="38">
        <v>240</v>
      </c>
      <c r="D130" s="36">
        <v>1</v>
      </c>
      <c r="E130" s="36">
        <v>3</v>
      </c>
      <c r="F130" s="52">
        <f>'Приложение 5'!F20</f>
        <v>8</v>
      </c>
      <c r="G130" s="52">
        <f>'Приложение 5'!G20</f>
        <v>9.9</v>
      </c>
      <c r="H130" s="52">
        <f>'Приложение 5'!H20</f>
        <v>9.9</v>
      </c>
      <c r="I130" s="80"/>
      <c r="J130" s="4"/>
      <c r="K130" s="82"/>
    </row>
    <row r="131" spans="1:11" ht="15.95" customHeight="1" x14ac:dyDescent="0.2">
      <c r="A131" s="49" t="s">
        <v>19</v>
      </c>
      <c r="B131" s="37" t="s">
        <v>585</v>
      </c>
      <c r="C131" s="38">
        <v>800</v>
      </c>
      <c r="D131" s="36"/>
      <c r="E131" s="36"/>
      <c r="F131" s="52">
        <f>F132</f>
        <v>0.1</v>
      </c>
      <c r="G131" s="52">
        <f t="shared" ref="G131:H131" si="50">G132</f>
        <v>0.1</v>
      </c>
      <c r="H131" s="52">
        <f t="shared" si="50"/>
        <v>0.1</v>
      </c>
      <c r="I131" s="80"/>
      <c r="J131" s="4"/>
      <c r="K131" s="82"/>
    </row>
    <row r="132" spans="1:11" ht="15.95" customHeight="1" x14ac:dyDescent="0.2">
      <c r="A132" s="49" t="s">
        <v>20</v>
      </c>
      <c r="B132" s="37" t="s">
        <v>585</v>
      </c>
      <c r="C132" s="38">
        <v>850</v>
      </c>
      <c r="D132" s="36">
        <v>1</v>
      </c>
      <c r="E132" s="36">
        <v>3</v>
      </c>
      <c r="F132" s="52">
        <f>'Приложение 5'!F22</f>
        <v>0.1</v>
      </c>
      <c r="G132" s="52">
        <f>'Приложение 5'!G22</f>
        <v>0.1</v>
      </c>
      <c r="H132" s="52">
        <f>'Приложение 5'!H22</f>
        <v>0.1</v>
      </c>
      <c r="I132" s="80"/>
      <c r="J132" s="4"/>
      <c r="K132" s="82"/>
    </row>
    <row r="133" spans="1:11" s="25" customFormat="1" ht="15.95" customHeight="1" x14ac:dyDescent="0.2">
      <c r="A133" s="88" t="s">
        <v>101</v>
      </c>
      <c r="B133" s="90" t="s">
        <v>141</v>
      </c>
      <c r="C133" s="91"/>
      <c r="D133" s="89"/>
      <c r="E133" s="89"/>
      <c r="F133" s="83">
        <f>F134</f>
        <v>597.1</v>
      </c>
      <c r="G133" s="83">
        <f t="shared" ref="G133:H133" si="51">G134</f>
        <v>600</v>
      </c>
      <c r="H133" s="83">
        <f t="shared" si="51"/>
        <v>600</v>
      </c>
      <c r="I133" s="80"/>
      <c r="J133" s="4"/>
      <c r="K133" s="82">
        <f t="shared" si="35"/>
        <v>0</v>
      </c>
    </row>
    <row r="134" spans="1:11" ht="15.95" customHeight="1" x14ac:dyDescent="0.2">
      <c r="A134" s="49" t="s">
        <v>102</v>
      </c>
      <c r="B134" s="37" t="s">
        <v>141</v>
      </c>
      <c r="C134" s="38">
        <v>300</v>
      </c>
      <c r="D134" s="36"/>
      <c r="E134" s="36"/>
      <c r="F134" s="52">
        <f>F135</f>
        <v>597.1</v>
      </c>
      <c r="G134" s="52">
        <f t="shared" ref="G134:H134" si="52">G135</f>
        <v>600</v>
      </c>
      <c r="H134" s="52">
        <f t="shared" si="52"/>
        <v>600</v>
      </c>
      <c r="I134" s="80"/>
      <c r="J134" s="4"/>
      <c r="K134" s="82">
        <f t="shared" si="35"/>
        <v>0</v>
      </c>
    </row>
    <row r="135" spans="1:11" ht="15.95" customHeight="1" x14ac:dyDescent="0.2">
      <c r="A135" s="49" t="s">
        <v>147</v>
      </c>
      <c r="B135" s="37" t="s">
        <v>141</v>
      </c>
      <c r="C135" s="38">
        <v>320</v>
      </c>
      <c r="D135" s="36">
        <v>10</v>
      </c>
      <c r="E135" s="36">
        <v>1</v>
      </c>
      <c r="F135" s="52">
        <f>'Приложение 5'!F278</f>
        <v>597.1</v>
      </c>
      <c r="G135" s="52">
        <f>'Приложение 5'!G278</f>
        <v>600</v>
      </c>
      <c r="H135" s="52">
        <f>'Приложение 5'!H278</f>
        <v>600</v>
      </c>
      <c r="I135" s="80"/>
      <c r="J135" s="4"/>
      <c r="K135" s="82">
        <f t="shared" si="35"/>
        <v>0</v>
      </c>
    </row>
    <row r="136" spans="1:11" s="25" customFormat="1" ht="15.95" customHeight="1" x14ac:dyDescent="0.2">
      <c r="A136" s="88" t="s">
        <v>11</v>
      </c>
      <c r="B136" s="90" t="s">
        <v>12</v>
      </c>
      <c r="C136" s="91" t="s">
        <v>7</v>
      </c>
      <c r="D136" s="89"/>
      <c r="E136" s="89"/>
      <c r="F136" s="83">
        <f t="shared" ref="F136:H137" si="53">F137</f>
        <v>1366.9</v>
      </c>
      <c r="G136" s="83">
        <f t="shared" si="53"/>
        <v>1366.9</v>
      </c>
      <c r="H136" s="92">
        <f t="shared" si="53"/>
        <v>1366.9</v>
      </c>
      <c r="I136" s="80"/>
      <c r="J136" s="4"/>
      <c r="K136" s="82">
        <f t="shared" si="35"/>
        <v>0</v>
      </c>
    </row>
    <row r="137" spans="1:11" ht="32.1" customHeight="1" x14ac:dyDescent="0.2">
      <c r="A137" s="49" t="s">
        <v>13</v>
      </c>
      <c r="B137" s="37" t="s">
        <v>12</v>
      </c>
      <c r="C137" s="38">
        <v>100</v>
      </c>
      <c r="D137" s="36"/>
      <c r="E137" s="36"/>
      <c r="F137" s="52">
        <f t="shared" si="53"/>
        <v>1366.9</v>
      </c>
      <c r="G137" s="52">
        <f t="shared" si="53"/>
        <v>1366.9</v>
      </c>
      <c r="H137" s="68">
        <f t="shared" si="53"/>
        <v>1366.9</v>
      </c>
      <c r="I137" s="80"/>
      <c r="J137" s="4"/>
      <c r="K137" s="82">
        <f t="shared" si="35"/>
        <v>0</v>
      </c>
    </row>
    <row r="138" spans="1:11" ht="32.1" customHeight="1" x14ac:dyDescent="0.2">
      <c r="A138" s="49" t="s">
        <v>14</v>
      </c>
      <c r="B138" s="37" t="s">
        <v>12</v>
      </c>
      <c r="C138" s="38">
        <v>120</v>
      </c>
      <c r="D138" s="36">
        <v>1</v>
      </c>
      <c r="E138" s="36">
        <v>2</v>
      </c>
      <c r="F138" s="52">
        <f>'Приложение 5'!F15</f>
        <v>1366.9</v>
      </c>
      <c r="G138" s="52">
        <f>'Приложение 5'!G15</f>
        <v>1366.9</v>
      </c>
      <c r="H138" s="52">
        <f>'Приложение 5'!H15</f>
        <v>1366.9</v>
      </c>
      <c r="I138" s="80"/>
      <c r="J138" s="4"/>
      <c r="K138" s="82">
        <f t="shared" si="35"/>
        <v>0</v>
      </c>
    </row>
    <row r="139" spans="1:11" s="25" customFormat="1" ht="15.95" customHeight="1" x14ac:dyDescent="0.2">
      <c r="A139" s="88" t="s">
        <v>240</v>
      </c>
      <c r="B139" s="90" t="s">
        <v>163</v>
      </c>
      <c r="C139" s="91"/>
      <c r="D139" s="89"/>
      <c r="E139" s="89"/>
      <c r="F139" s="83">
        <f t="shared" ref="F139:H140" si="54">F140</f>
        <v>1180.5</v>
      </c>
      <c r="G139" s="83">
        <f t="shared" si="54"/>
        <v>1180.5</v>
      </c>
      <c r="H139" s="92">
        <f t="shared" si="54"/>
        <v>1180.5</v>
      </c>
      <c r="I139" s="80"/>
      <c r="J139" s="4"/>
      <c r="K139" s="82">
        <f t="shared" si="35"/>
        <v>0</v>
      </c>
    </row>
    <row r="140" spans="1:11" ht="32.1" customHeight="1" x14ac:dyDescent="0.2">
      <c r="A140" s="49" t="s">
        <v>13</v>
      </c>
      <c r="B140" s="37" t="s">
        <v>163</v>
      </c>
      <c r="C140" s="38">
        <v>100</v>
      </c>
      <c r="D140" s="36"/>
      <c r="E140" s="36"/>
      <c r="F140" s="52">
        <f t="shared" si="54"/>
        <v>1180.5</v>
      </c>
      <c r="G140" s="52">
        <f t="shared" si="54"/>
        <v>1180.5</v>
      </c>
      <c r="H140" s="68">
        <f t="shared" si="54"/>
        <v>1180.5</v>
      </c>
      <c r="I140" s="80"/>
      <c r="J140" s="4"/>
      <c r="K140" s="82">
        <f t="shared" si="35"/>
        <v>0</v>
      </c>
    </row>
    <row r="141" spans="1:11" ht="32.1" customHeight="1" x14ac:dyDescent="0.2">
      <c r="A141" s="49" t="s">
        <v>14</v>
      </c>
      <c r="B141" s="37" t="s">
        <v>163</v>
      </c>
      <c r="C141" s="38">
        <v>120</v>
      </c>
      <c r="D141" s="36">
        <v>1</v>
      </c>
      <c r="E141" s="36">
        <v>3</v>
      </c>
      <c r="F141" s="52">
        <f>'Приложение 5'!F25</f>
        <v>1180.5</v>
      </c>
      <c r="G141" s="52">
        <f>'Приложение 5'!G25</f>
        <v>1180.5</v>
      </c>
      <c r="H141" s="52">
        <f>'Приложение 5'!H25</f>
        <v>1180.5</v>
      </c>
      <c r="I141" s="80"/>
      <c r="J141" s="4"/>
      <c r="K141" s="82">
        <f t="shared" si="35"/>
        <v>0</v>
      </c>
    </row>
    <row r="142" spans="1:11" s="25" customFormat="1" ht="48" hidden="1" customHeight="1" x14ac:dyDescent="0.2">
      <c r="A142" s="88" t="s">
        <v>29</v>
      </c>
      <c r="B142" s="90" t="s">
        <v>30</v>
      </c>
      <c r="C142" s="91"/>
      <c r="D142" s="89"/>
      <c r="E142" s="89"/>
      <c r="F142" s="83">
        <f>F143+F145</f>
        <v>0</v>
      </c>
      <c r="G142" s="83">
        <f t="shared" ref="F142:H145" si="55">G143</f>
        <v>0</v>
      </c>
      <c r="H142" s="92">
        <f t="shared" si="55"/>
        <v>0</v>
      </c>
      <c r="I142" s="80"/>
      <c r="J142" s="4"/>
      <c r="K142" s="82">
        <f t="shared" si="35"/>
        <v>0</v>
      </c>
    </row>
    <row r="143" spans="1:11" ht="32.1" hidden="1" customHeight="1" x14ac:dyDescent="0.2">
      <c r="A143" s="49" t="s">
        <v>143</v>
      </c>
      <c r="B143" s="37" t="s">
        <v>30</v>
      </c>
      <c r="C143" s="38">
        <v>200</v>
      </c>
      <c r="D143" s="36"/>
      <c r="E143" s="36"/>
      <c r="F143" s="52">
        <f t="shared" si="55"/>
        <v>0</v>
      </c>
      <c r="G143" s="52">
        <f t="shared" si="55"/>
        <v>0</v>
      </c>
      <c r="H143" s="68">
        <f t="shared" si="55"/>
        <v>0</v>
      </c>
      <c r="I143" s="80"/>
      <c r="J143" s="4"/>
      <c r="K143" s="82">
        <f t="shared" si="35"/>
        <v>0</v>
      </c>
    </row>
    <row r="144" spans="1:11" ht="32.1" hidden="1" customHeight="1" x14ac:dyDescent="0.2">
      <c r="A144" s="49" t="s">
        <v>18</v>
      </c>
      <c r="B144" s="37" t="s">
        <v>30</v>
      </c>
      <c r="C144" s="38">
        <v>240</v>
      </c>
      <c r="D144" s="36">
        <v>1</v>
      </c>
      <c r="E144" s="36">
        <v>7</v>
      </c>
      <c r="F144" s="52">
        <v>0</v>
      </c>
      <c r="G144" s="52">
        <v>0</v>
      </c>
      <c r="H144" s="68">
        <v>0</v>
      </c>
      <c r="I144" s="80"/>
      <c r="J144" s="4"/>
      <c r="K144" s="82">
        <f t="shared" si="35"/>
        <v>0</v>
      </c>
    </row>
    <row r="145" spans="1:12" ht="18.75" hidden="1" customHeight="1" x14ac:dyDescent="0.2">
      <c r="A145" s="49" t="s">
        <v>19</v>
      </c>
      <c r="B145" s="37" t="s">
        <v>30</v>
      </c>
      <c r="C145" s="38">
        <v>800</v>
      </c>
      <c r="D145" s="36"/>
      <c r="E145" s="36"/>
      <c r="F145" s="52">
        <f t="shared" si="55"/>
        <v>0</v>
      </c>
      <c r="G145" s="52">
        <f t="shared" si="55"/>
        <v>0</v>
      </c>
      <c r="H145" s="68">
        <f t="shared" si="55"/>
        <v>0</v>
      </c>
      <c r="I145" s="80"/>
      <c r="J145" s="4"/>
      <c r="K145" s="82"/>
    </row>
    <row r="146" spans="1:12" ht="18" hidden="1" customHeight="1" x14ac:dyDescent="0.2">
      <c r="A146" s="49" t="s">
        <v>396</v>
      </c>
      <c r="B146" s="37" t="s">
        <v>30</v>
      </c>
      <c r="C146" s="38">
        <v>880</v>
      </c>
      <c r="D146" s="36">
        <v>1</v>
      </c>
      <c r="E146" s="36">
        <v>7</v>
      </c>
      <c r="F146" s="52">
        <v>0</v>
      </c>
      <c r="G146" s="52">
        <v>0</v>
      </c>
      <c r="H146" s="68">
        <v>0</v>
      </c>
      <c r="I146" s="80"/>
      <c r="J146" s="4"/>
      <c r="K146" s="82"/>
    </row>
    <row r="147" spans="1:12" s="25" customFormat="1" ht="21" customHeight="1" x14ac:dyDescent="0.2">
      <c r="A147" s="88" t="s">
        <v>71</v>
      </c>
      <c r="B147" s="90" t="s">
        <v>72</v>
      </c>
      <c r="C147" s="91"/>
      <c r="D147" s="89"/>
      <c r="E147" s="89"/>
      <c r="F147" s="83">
        <f>F148</f>
        <v>1163</v>
      </c>
      <c r="G147" s="83">
        <f t="shared" ref="G147:H147" si="56">G148</f>
        <v>1490</v>
      </c>
      <c r="H147" s="83">
        <f t="shared" si="56"/>
        <v>2600</v>
      </c>
      <c r="I147" s="80"/>
      <c r="J147" s="4"/>
      <c r="K147" s="82">
        <f t="shared" si="35"/>
        <v>0</v>
      </c>
    </row>
    <row r="148" spans="1:12" ht="21" customHeight="1" x14ac:dyDescent="0.2">
      <c r="A148" s="49" t="s">
        <v>143</v>
      </c>
      <c r="B148" s="37" t="s">
        <v>72</v>
      </c>
      <c r="C148" s="38">
        <v>200</v>
      </c>
      <c r="D148" s="36"/>
      <c r="E148" s="36"/>
      <c r="F148" s="52">
        <f t="shared" ref="F148:H148" si="57">F149</f>
        <v>1163</v>
      </c>
      <c r="G148" s="52">
        <f t="shared" si="57"/>
        <v>1490</v>
      </c>
      <c r="H148" s="68">
        <f t="shared" si="57"/>
        <v>2600</v>
      </c>
      <c r="I148" s="80"/>
      <c r="J148" s="4"/>
      <c r="K148" s="82">
        <f t="shared" si="35"/>
        <v>0</v>
      </c>
    </row>
    <row r="149" spans="1:12" ht="32.1" customHeight="1" x14ac:dyDescent="0.2">
      <c r="A149" s="49" t="s">
        <v>18</v>
      </c>
      <c r="B149" s="37" t="s">
        <v>72</v>
      </c>
      <c r="C149" s="38">
        <v>240</v>
      </c>
      <c r="D149" s="36">
        <v>5</v>
      </c>
      <c r="E149" s="36">
        <v>1</v>
      </c>
      <c r="F149" s="52">
        <f>'Приложение 5'!F152</f>
        <v>1163</v>
      </c>
      <c r="G149" s="52">
        <f>'Приложение 5'!G152</f>
        <v>1490</v>
      </c>
      <c r="H149" s="52">
        <f>'Приложение 5'!H152</f>
        <v>2600</v>
      </c>
      <c r="I149" s="80"/>
      <c r="J149" s="4"/>
      <c r="K149" s="82">
        <f t="shared" si="35"/>
        <v>0</v>
      </c>
      <c r="L149" s="109"/>
    </row>
    <row r="150" spans="1:12" s="25" customFormat="1" ht="16.5" hidden="1" customHeight="1" x14ac:dyDescent="0.2">
      <c r="A150" s="49" t="s">
        <v>19</v>
      </c>
      <c r="B150" s="37" t="s">
        <v>72</v>
      </c>
      <c r="C150" s="38">
        <v>800</v>
      </c>
      <c r="D150" s="36"/>
      <c r="E150" s="36"/>
      <c r="F150" s="52">
        <f t="shared" ref="F150:H150" si="58">F151</f>
        <v>0</v>
      </c>
      <c r="G150" s="52">
        <f t="shared" si="58"/>
        <v>0</v>
      </c>
      <c r="H150" s="68">
        <f t="shared" si="58"/>
        <v>0</v>
      </c>
      <c r="I150" s="80"/>
      <c r="J150" s="4"/>
      <c r="K150" s="82">
        <f t="shared" si="35"/>
        <v>0</v>
      </c>
    </row>
    <row r="151" spans="1:12" ht="15.95" hidden="1" customHeight="1" x14ac:dyDescent="0.2">
      <c r="A151" s="49" t="s">
        <v>20</v>
      </c>
      <c r="B151" s="37" t="s">
        <v>72</v>
      </c>
      <c r="C151" s="38">
        <v>850</v>
      </c>
      <c r="D151" s="36">
        <v>5</v>
      </c>
      <c r="E151" s="36">
        <v>1</v>
      </c>
      <c r="F151" s="52">
        <v>0</v>
      </c>
      <c r="G151" s="52">
        <v>0</v>
      </c>
      <c r="H151" s="68">
        <v>0</v>
      </c>
      <c r="I151" s="80"/>
      <c r="J151" s="4"/>
      <c r="K151" s="82">
        <f t="shared" si="35"/>
        <v>0</v>
      </c>
    </row>
    <row r="152" spans="1:12" s="25" customFormat="1" ht="15.95" customHeight="1" x14ac:dyDescent="0.2">
      <c r="A152" s="88" t="s">
        <v>142</v>
      </c>
      <c r="B152" s="90" t="s">
        <v>32</v>
      </c>
      <c r="C152" s="91"/>
      <c r="D152" s="89"/>
      <c r="E152" s="89"/>
      <c r="F152" s="83">
        <f t="shared" ref="F152:H153" si="59">F153</f>
        <v>900</v>
      </c>
      <c r="G152" s="83">
        <f t="shared" si="59"/>
        <v>0</v>
      </c>
      <c r="H152" s="92">
        <f t="shared" si="59"/>
        <v>0</v>
      </c>
      <c r="I152" s="80"/>
      <c r="J152" s="4"/>
      <c r="K152" s="82">
        <f t="shared" si="35"/>
        <v>0</v>
      </c>
    </row>
    <row r="153" spans="1:12" ht="15.95" customHeight="1" x14ac:dyDescent="0.2">
      <c r="A153" s="49" t="s">
        <v>19</v>
      </c>
      <c r="B153" s="37" t="s">
        <v>32</v>
      </c>
      <c r="C153" s="38">
        <v>800</v>
      </c>
      <c r="D153" s="36"/>
      <c r="E153" s="36"/>
      <c r="F153" s="52">
        <f t="shared" si="59"/>
        <v>900</v>
      </c>
      <c r="G153" s="52">
        <f t="shared" si="59"/>
        <v>0</v>
      </c>
      <c r="H153" s="68">
        <f t="shared" si="59"/>
        <v>0</v>
      </c>
      <c r="I153" s="80"/>
      <c r="J153" s="4"/>
      <c r="K153" s="82">
        <f t="shared" si="35"/>
        <v>0</v>
      </c>
    </row>
    <row r="154" spans="1:12" ht="15.95" customHeight="1" x14ac:dyDescent="0.2">
      <c r="A154" s="49" t="s">
        <v>33</v>
      </c>
      <c r="B154" s="37" t="s">
        <v>32</v>
      </c>
      <c r="C154" s="38">
        <v>870</v>
      </c>
      <c r="D154" s="36">
        <v>1</v>
      </c>
      <c r="E154" s="36">
        <v>11</v>
      </c>
      <c r="F154" s="52">
        <f>'Приложение 5'!F61</f>
        <v>900</v>
      </c>
      <c r="G154" s="52">
        <f>'Приложение 5'!G61</f>
        <v>0</v>
      </c>
      <c r="H154" s="52">
        <f>'Приложение 5'!H61</f>
        <v>0</v>
      </c>
      <c r="I154" s="80"/>
      <c r="J154" s="4"/>
      <c r="K154" s="82">
        <f t="shared" si="35"/>
        <v>0</v>
      </c>
    </row>
    <row r="155" spans="1:12" ht="32.1" customHeight="1" x14ac:dyDescent="0.2">
      <c r="A155" s="88" t="s">
        <v>217</v>
      </c>
      <c r="B155" s="90" t="s">
        <v>218</v>
      </c>
      <c r="C155" s="91"/>
      <c r="D155" s="89"/>
      <c r="E155" s="89"/>
      <c r="F155" s="83">
        <f>F156+F158+F160</f>
        <v>2972.7</v>
      </c>
      <c r="G155" s="83">
        <f t="shared" ref="G155:H155" si="60">G156+G158</f>
        <v>2900</v>
      </c>
      <c r="H155" s="83">
        <f t="shared" si="60"/>
        <v>2900</v>
      </c>
      <c r="I155" s="80"/>
      <c r="J155" s="4"/>
      <c r="K155" s="82">
        <f t="shared" si="35"/>
        <v>0</v>
      </c>
    </row>
    <row r="156" spans="1:12" ht="32.1" customHeight="1" x14ac:dyDescent="0.2">
      <c r="A156" s="49" t="s">
        <v>13</v>
      </c>
      <c r="B156" s="37" t="s">
        <v>218</v>
      </c>
      <c r="C156" s="38">
        <v>100</v>
      </c>
      <c r="D156" s="36"/>
      <c r="E156" s="36"/>
      <c r="F156" s="52">
        <f t="shared" ref="F156:H156" si="61">F157</f>
        <v>1534.6</v>
      </c>
      <c r="G156" s="52">
        <f t="shared" si="61"/>
        <v>1100</v>
      </c>
      <c r="H156" s="68">
        <f t="shared" si="61"/>
        <v>1100</v>
      </c>
      <c r="I156" s="80"/>
      <c r="J156" s="4"/>
      <c r="K156" s="82">
        <f t="shared" si="35"/>
        <v>0</v>
      </c>
    </row>
    <row r="157" spans="1:12" ht="17.25" customHeight="1" x14ac:dyDescent="0.2">
      <c r="A157" s="49" t="s">
        <v>91</v>
      </c>
      <c r="B157" s="37" t="s">
        <v>218</v>
      </c>
      <c r="C157" s="38">
        <v>110</v>
      </c>
      <c r="D157" s="36">
        <v>12</v>
      </c>
      <c r="E157" s="36">
        <v>2</v>
      </c>
      <c r="F157" s="52">
        <f>'Приложение 5'!F309</f>
        <v>1534.6</v>
      </c>
      <c r="G157" s="52">
        <f>'Приложение 5'!G309</f>
        <v>1100</v>
      </c>
      <c r="H157" s="52">
        <f>'Приложение 5'!H309</f>
        <v>1100</v>
      </c>
      <c r="I157" s="80"/>
      <c r="J157" s="4"/>
      <c r="K157" s="82">
        <f t="shared" si="35"/>
        <v>0</v>
      </c>
    </row>
    <row r="158" spans="1:12" s="25" customFormat="1" ht="31.5" customHeight="1" x14ac:dyDescent="0.2">
      <c r="A158" s="49" t="s">
        <v>143</v>
      </c>
      <c r="B158" s="37" t="s">
        <v>218</v>
      </c>
      <c r="C158" s="38">
        <v>200</v>
      </c>
      <c r="D158" s="36"/>
      <c r="E158" s="36"/>
      <c r="F158" s="52">
        <f>F159</f>
        <v>1437.9</v>
      </c>
      <c r="G158" s="52">
        <f t="shared" ref="G158:H158" si="62">G159</f>
        <v>1800</v>
      </c>
      <c r="H158" s="68">
        <f t="shared" si="62"/>
        <v>1800</v>
      </c>
      <c r="I158" s="80"/>
      <c r="J158" s="4"/>
      <c r="K158" s="82">
        <f t="shared" si="35"/>
        <v>0</v>
      </c>
    </row>
    <row r="159" spans="1:12" ht="32.1" customHeight="1" x14ac:dyDescent="0.2">
      <c r="A159" s="49" t="s">
        <v>18</v>
      </c>
      <c r="B159" s="37" t="s">
        <v>218</v>
      </c>
      <c r="C159" s="38">
        <v>240</v>
      </c>
      <c r="D159" s="36">
        <v>12</v>
      </c>
      <c r="E159" s="36">
        <v>2</v>
      </c>
      <c r="F159" s="52">
        <f>'Приложение 5'!F311</f>
        <v>1437.9</v>
      </c>
      <c r="G159" s="52">
        <f>'Приложение 5'!G311</f>
        <v>1800</v>
      </c>
      <c r="H159" s="52">
        <f>'Приложение 5'!H311</f>
        <v>1800</v>
      </c>
      <c r="I159" s="80">
        <v>357.8</v>
      </c>
      <c r="J159" s="4">
        <v>1878.8</v>
      </c>
      <c r="K159" s="82">
        <f t="shared" si="35"/>
        <v>2236.6</v>
      </c>
    </row>
    <row r="160" spans="1:12" ht="15.95" customHeight="1" x14ac:dyDescent="0.2">
      <c r="A160" s="49" t="s">
        <v>19</v>
      </c>
      <c r="B160" s="37" t="s">
        <v>218</v>
      </c>
      <c r="C160" s="38">
        <v>800</v>
      </c>
      <c r="D160" s="36"/>
      <c r="E160" s="36"/>
      <c r="F160" s="52">
        <f>F161</f>
        <v>0.2</v>
      </c>
      <c r="G160" s="52">
        <f>G161</f>
        <v>0</v>
      </c>
      <c r="H160" s="68">
        <f>H161</f>
        <v>0</v>
      </c>
      <c r="I160" s="80"/>
      <c r="J160" s="4"/>
      <c r="K160" s="82">
        <f t="shared" si="35"/>
        <v>0</v>
      </c>
    </row>
    <row r="161" spans="1:11" ht="15.95" customHeight="1" x14ac:dyDescent="0.2">
      <c r="A161" s="49" t="s">
        <v>20</v>
      </c>
      <c r="B161" s="37" t="s">
        <v>218</v>
      </c>
      <c r="C161" s="38">
        <v>850</v>
      </c>
      <c r="D161" s="36">
        <v>12</v>
      </c>
      <c r="E161" s="36">
        <v>2</v>
      </c>
      <c r="F161" s="52">
        <f>'Приложение 5'!F313</f>
        <v>0.2</v>
      </c>
      <c r="G161" s="52">
        <f>'Приложение 5'!G313</f>
        <v>0</v>
      </c>
      <c r="H161" s="52">
        <f>'Приложение 5'!H313</f>
        <v>0</v>
      </c>
      <c r="I161" s="80">
        <v>0.2</v>
      </c>
      <c r="J161" s="4">
        <v>0</v>
      </c>
      <c r="K161" s="82">
        <f t="shared" ref="K161" si="63">J161+I161</f>
        <v>0.2</v>
      </c>
    </row>
    <row r="162" spans="1:11" s="25" customFormat="1" ht="32.1" customHeight="1" x14ac:dyDescent="0.2">
      <c r="A162" s="88" t="s">
        <v>241</v>
      </c>
      <c r="B162" s="90" t="s">
        <v>42</v>
      </c>
      <c r="C162" s="91"/>
      <c r="D162" s="89"/>
      <c r="E162" s="89"/>
      <c r="F162" s="83">
        <f>F163+F165</f>
        <v>824.9</v>
      </c>
      <c r="G162" s="83">
        <f t="shared" ref="G162:H162" si="64">G163+G165</f>
        <v>833.4</v>
      </c>
      <c r="H162" s="83">
        <f t="shared" si="64"/>
        <v>866.69999999999993</v>
      </c>
      <c r="I162" s="80"/>
      <c r="J162" s="4"/>
      <c r="K162" s="82">
        <f t="shared" ref="K162:K213" si="65">J162+I162</f>
        <v>0</v>
      </c>
    </row>
    <row r="163" spans="1:11" s="61" customFormat="1" ht="32.1" customHeight="1" x14ac:dyDescent="0.2">
      <c r="A163" s="49" t="s">
        <v>13</v>
      </c>
      <c r="B163" s="37" t="s">
        <v>42</v>
      </c>
      <c r="C163" s="38">
        <v>100</v>
      </c>
      <c r="D163" s="36"/>
      <c r="E163" s="36"/>
      <c r="F163" s="52">
        <f t="shared" ref="F163:H163" si="66">F164</f>
        <v>730.9</v>
      </c>
      <c r="G163" s="52">
        <f t="shared" si="66"/>
        <v>739.5</v>
      </c>
      <c r="H163" s="68">
        <f t="shared" si="66"/>
        <v>772.8</v>
      </c>
      <c r="I163" s="80"/>
      <c r="J163" s="4"/>
      <c r="K163" s="82">
        <f t="shared" si="65"/>
        <v>0</v>
      </c>
    </row>
    <row r="164" spans="1:11" ht="32.1" customHeight="1" x14ac:dyDescent="0.2">
      <c r="A164" s="49" t="s">
        <v>43</v>
      </c>
      <c r="B164" s="37" t="s">
        <v>42</v>
      </c>
      <c r="C164" s="38">
        <v>120</v>
      </c>
      <c r="D164" s="36">
        <v>2</v>
      </c>
      <c r="E164" s="36">
        <v>3</v>
      </c>
      <c r="F164" s="52">
        <f>'Приложение 5'!F77</f>
        <v>730.9</v>
      </c>
      <c r="G164" s="52">
        <f>'Приложение 5'!G77</f>
        <v>739.5</v>
      </c>
      <c r="H164" s="52">
        <f>'Приложение 5'!H77</f>
        <v>772.8</v>
      </c>
      <c r="I164" s="80"/>
      <c r="J164" s="4"/>
      <c r="K164" s="82">
        <f t="shared" si="65"/>
        <v>0</v>
      </c>
    </row>
    <row r="165" spans="1:11" ht="32.1" customHeight="1" x14ac:dyDescent="0.2">
      <c r="A165" s="49" t="s">
        <v>143</v>
      </c>
      <c r="B165" s="37" t="s">
        <v>42</v>
      </c>
      <c r="C165" s="38">
        <v>200</v>
      </c>
      <c r="D165" s="36"/>
      <c r="E165" s="36"/>
      <c r="F165" s="52">
        <f>F166</f>
        <v>94</v>
      </c>
      <c r="G165" s="52">
        <f t="shared" ref="G165:H165" si="67">G166</f>
        <v>93.9</v>
      </c>
      <c r="H165" s="52">
        <f t="shared" si="67"/>
        <v>93.9</v>
      </c>
      <c r="I165" s="80"/>
      <c r="J165" s="4"/>
      <c r="K165" s="82">
        <f t="shared" si="65"/>
        <v>0</v>
      </c>
    </row>
    <row r="166" spans="1:11" s="61" customFormat="1" ht="15.95" customHeight="1" x14ac:dyDescent="0.2">
      <c r="A166" s="49" t="s">
        <v>18</v>
      </c>
      <c r="B166" s="37" t="s">
        <v>42</v>
      </c>
      <c r="C166" s="38">
        <v>240</v>
      </c>
      <c r="D166" s="36">
        <v>2</v>
      </c>
      <c r="E166" s="36">
        <v>3</v>
      </c>
      <c r="F166" s="52">
        <f>'Приложение 5'!F79</f>
        <v>94</v>
      </c>
      <c r="G166" s="52">
        <f>'Приложение 5'!G79</f>
        <v>93.9</v>
      </c>
      <c r="H166" s="52">
        <f>'Приложение 5'!H79</f>
        <v>93.9</v>
      </c>
      <c r="I166" s="80"/>
      <c r="J166" s="4"/>
      <c r="K166" s="82">
        <f t="shared" si="65"/>
        <v>0</v>
      </c>
    </row>
    <row r="167" spans="1:11" s="25" customFormat="1" ht="32.1" customHeight="1" x14ac:dyDescent="0.2">
      <c r="A167" s="88" t="s">
        <v>112</v>
      </c>
      <c r="B167" s="90" t="s">
        <v>111</v>
      </c>
      <c r="C167" s="91"/>
      <c r="D167" s="89"/>
      <c r="E167" s="89"/>
      <c r="F167" s="83">
        <f>F168</f>
        <v>0.1</v>
      </c>
      <c r="G167" s="83">
        <f>G168</f>
        <v>0.1</v>
      </c>
      <c r="H167" s="92">
        <f>H168</f>
        <v>0.1</v>
      </c>
      <c r="I167" s="80"/>
      <c r="J167" s="4"/>
      <c r="K167" s="82">
        <f t="shared" si="65"/>
        <v>0</v>
      </c>
    </row>
    <row r="168" spans="1:11" ht="32.1" customHeight="1" x14ac:dyDescent="0.2">
      <c r="A168" s="49" t="s">
        <v>143</v>
      </c>
      <c r="B168" s="37" t="s">
        <v>111</v>
      </c>
      <c r="C168" s="38">
        <v>200</v>
      </c>
      <c r="D168" s="36"/>
      <c r="E168" s="36"/>
      <c r="F168" s="52">
        <f>F169</f>
        <v>0.1</v>
      </c>
      <c r="G168" s="52">
        <f t="shared" ref="G168:H168" si="68">G169</f>
        <v>0.1</v>
      </c>
      <c r="H168" s="52">
        <f t="shared" si="68"/>
        <v>0.1</v>
      </c>
      <c r="I168" s="80"/>
      <c r="J168" s="4"/>
      <c r="K168" s="82">
        <f t="shared" si="65"/>
        <v>0</v>
      </c>
    </row>
    <row r="169" spans="1:11" ht="15.95" customHeight="1" x14ac:dyDescent="0.2">
      <c r="A169" s="49" t="s">
        <v>18</v>
      </c>
      <c r="B169" s="37" t="s">
        <v>111</v>
      </c>
      <c r="C169" s="38">
        <v>240</v>
      </c>
      <c r="D169" s="36">
        <v>1</v>
      </c>
      <c r="E169" s="36">
        <v>4</v>
      </c>
      <c r="F169" s="52">
        <f>'Приложение 5'!F38</f>
        <v>0.1</v>
      </c>
      <c r="G169" s="52">
        <f>'Приложение 5'!G38</f>
        <v>0.1</v>
      </c>
      <c r="H169" s="52">
        <f>'Приложение 5'!H38</f>
        <v>0.1</v>
      </c>
      <c r="I169" s="80"/>
      <c r="J169" s="4"/>
      <c r="K169" s="82">
        <f t="shared" si="65"/>
        <v>0</v>
      </c>
    </row>
    <row r="170" spans="1:11" s="25" customFormat="1" ht="47.25" customHeight="1" x14ac:dyDescent="0.2">
      <c r="A170" s="49" t="s">
        <v>404</v>
      </c>
      <c r="B170" s="90" t="s">
        <v>170</v>
      </c>
      <c r="C170" s="91"/>
      <c r="D170" s="89"/>
      <c r="E170" s="89"/>
      <c r="F170" s="83">
        <f>F171+F173</f>
        <v>94770.700000000012</v>
      </c>
      <c r="G170" s="83">
        <f t="shared" ref="G170:H170" si="69">G171</f>
        <v>0</v>
      </c>
      <c r="H170" s="83">
        <f t="shared" si="69"/>
        <v>0</v>
      </c>
      <c r="I170" s="80"/>
      <c r="J170" s="4"/>
      <c r="K170" s="82">
        <f t="shared" si="65"/>
        <v>0</v>
      </c>
    </row>
    <row r="171" spans="1:11" s="61" customFormat="1" ht="32.1" hidden="1" customHeight="1" x14ac:dyDescent="0.2">
      <c r="A171" s="49" t="s">
        <v>143</v>
      </c>
      <c r="B171" s="37" t="s">
        <v>170</v>
      </c>
      <c r="C171" s="38">
        <v>200</v>
      </c>
      <c r="D171" s="36"/>
      <c r="E171" s="36"/>
      <c r="F171" s="52">
        <f t="shared" ref="F171:H172" si="70">F172</f>
        <v>0</v>
      </c>
      <c r="G171" s="52">
        <f t="shared" si="70"/>
        <v>0</v>
      </c>
      <c r="H171" s="68">
        <f t="shared" si="70"/>
        <v>0</v>
      </c>
      <c r="I171" s="80"/>
      <c r="J171" s="4"/>
      <c r="K171" s="82">
        <f t="shared" si="65"/>
        <v>0</v>
      </c>
    </row>
    <row r="172" spans="1:11" ht="32.1" hidden="1" customHeight="1" x14ac:dyDescent="0.2">
      <c r="A172" s="49" t="s">
        <v>18</v>
      </c>
      <c r="B172" s="37" t="s">
        <v>170</v>
      </c>
      <c r="C172" s="38">
        <v>240</v>
      </c>
      <c r="D172" s="36">
        <v>5</v>
      </c>
      <c r="E172" s="36">
        <v>2</v>
      </c>
      <c r="F172" s="52">
        <v>0</v>
      </c>
      <c r="G172" s="52">
        <f t="shared" si="70"/>
        <v>0</v>
      </c>
      <c r="H172" s="68">
        <f t="shared" si="70"/>
        <v>0</v>
      </c>
      <c r="I172" s="80"/>
      <c r="J172" s="4"/>
      <c r="K172" s="82">
        <f t="shared" si="65"/>
        <v>0</v>
      </c>
    </row>
    <row r="173" spans="1:11" ht="32.1" customHeight="1" x14ac:dyDescent="0.2">
      <c r="A173" s="49" t="s">
        <v>168</v>
      </c>
      <c r="B173" s="37" t="s">
        <v>170</v>
      </c>
      <c r="C173" s="38">
        <v>400</v>
      </c>
      <c r="D173" s="36"/>
      <c r="E173" s="36"/>
      <c r="F173" s="52">
        <f>F174+F175</f>
        <v>94770.700000000012</v>
      </c>
      <c r="G173" s="52">
        <f t="shared" ref="G173:H173" si="71">G174+G175</f>
        <v>0</v>
      </c>
      <c r="H173" s="52">
        <f t="shared" si="71"/>
        <v>0</v>
      </c>
      <c r="I173" s="80"/>
      <c r="J173" s="4"/>
      <c r="K173" s="82">
        <f t="shared" si="65"/>
        <v>0</v>
      </c>
    </row>
    <row r="174" spans="1:11" s="61" customFormat="1" ht="15.95" customHeight="1" x14ac:dyDescent="0.2">
      <c r="A174" s="49" t="s">
        <v>169</v>
      </c>
      <c r="B174" s="37" t="s">
        <v>170</v>
      </c>
      <c r="C174" s="38">
        <v>410</v>
      </c>
      <c r="D174" s="36">
        <v>4</v>
      </c>
      <c r="E174" s="36">
        <v>9</v>
      </c>
      <c r="F174" s="52">
        <f>'Приложение 5'!F120</f>
        <v>21332.400000000001</v>
      </c>
      <c r="G174" s="52">
        <f>'Приложение 5'!G120</f>
        <v>0</v>
      </c>
      <c r="H174" s="52">
        <f>'Приложение 5'!H120</f>
        <v>0</v>
      </c>
      <c r="I174" s="80">
        <v>15136.7</v>
      </c>
      <c r="J174" s="4">
        <v>7882.5</v>
      </c>
      <c r="K174" s="82">
        <f t="shared" si="65"/>
        <v>23019.200000000001</v>
      </c>
    </row>
    <row r="175" spans="1:11" s="62" customFormat="1" ht="15.95" customHeight="1" x14ac:dyDescent="0.2">
      <c r="A175" s="49" t="s">
        <v>169</v>
      </c>
      <c r="B175" s="37" t="s">
        <v>170</v>
      </c>
      <c r="C175" s="38">
        <v>410</v>
      </c>
      <c r="D175" s="36">
        <v>5</v>
      </c>
      <c r="E175" s="36">
        <v>2</v>
      </c>
      <c r="F175" s="52">
        <f>'Приложение 5'!F171</f>
        <v>73438.3</v>
      </c>
      <c r="G175" s="52">
        <f>'Приложение 5'!G171</f>
        <v>0</v>
      </c>
      <c r="H175" s="52">
        <f>'Приложение 5'!H171</f>
        <v>0</v>
      </c>
      <c r="I175" s="80"/>
      <c r="J175" s="4"/>
      <c r="K175" s="82">
        <f t="shared" si="65"/>
        <v>0</v>
      </c>
    </row>
    <row r="176" spans="1:11" s="25" customFormat="1" ht="62.25" customHeight="1" x14ac:dyDescent="0.2">
      <c r="A176" s="88" t="s">
        <v>151</v>
      </c>
      <c r="B176" s="90" t="s">
        <v>97</v>
      </c>
      <c r="C176" s="91"/>
      <c r="D176" s="89"/>
      <c r="E176" s="89"/>
      <c r="F176" s="83">
        <f>F177</f>
        <v>272.8</v>
      </c>
      <c r="G176" s="83">
        <f t="shared" ref="G176:H176" si="72">G177</f>
        <v>0</v>
      </c>
      <c r="H176" s="83">
        <f t="shared" si="72"/>
        <v>0</v>
      </c>
      <c r="I176" s="80"/>
      <c r="J176" s="4"/>
      <c r="K176" s="82">
        <f t="shared" si="65"/>
        <v>0</v>
      </c>
    </row>
    <row r="177" spans="1:11" ht="63.95" customHeight="1" x14ac:dyDescent="0.2">
      <c r="A177" s="49" t="s">
        <v>13</v>
      </c>
      <c r="B177" s="37" t="s">
        <v>97</v>
      </c>
      <c r="C177" s="38">
        <v>100</v>
      </c>
      <c r="D177" s="36"/>
      <c r="E177" s="36"/>
      <c r="F177" s="52">
        <f>F178</f>
        <v>272.8</v>
      </c>
      <c r="G177" s="52">
        <f t="shared" ref="G177:H177" si="73">G178</f>
        <v>0</v>
      </c>
      <c r="H177" s="52">
        <f t="shared" si="73"/>
        <v>0</v>
      </c>
      <c r="I177" s="80"/>
      <c r="J177" s="4"/>
      <c r="K177" s="82">
        <f t="shared" si="65"/>
        <v>0</v>
      </c>
    </row>
    <row r="178" spans="1:11" ht="31.5" customHeight="1" x14ac:dyDescent="0.2">
      <c r="A178" s="49" t="s">
        <v>43</v>
      </c>
      <c r="B178" s="37" t="s">
        <v>97</v>
      </c>
      <c r="C178" s="38">
        <v>120</v>
      </c>
      <c r="D178" s="36">
        <v>1</v>
      </c>
      <c r="E178" s="36">
        <v>4</v>
      </c>
      <c r="F178" s="52">
        <f>'Приложение 5'!F41</f>
        <v>272.8</v>
      </c>
      <c r="G178" s="52">
        <f>'Приложение 5'!G41</f>
        <v>0</v>
      </c>
      <c r="H178" s="52">
        <f>'Приложение 5'!H41</f>
        <v>0</v>
      </c>
      <c r="I178" s="80"/>
      <c r="J178" s="4"/>
      <c r="K178" s="82">
        <f t="shared" si="65"/>
        <v>0</v>
      </c>
    </row>
    <row r="179" spans="1:11" s="25" customFormat="1" ht="21.75" hidden="1" customHeight="1" x14ac:dyDescent="0.2">
      <c r="A179" s="88" t="s">
        <v>9</v>
      </c>
      <c r="B179" s="90" t="s">
        <v>262</v>
      </c>
      <c r="C179" s="91"/>
      <c r="D179" s="89"/>
      <c r="E179" s="89"/>
      <c r="F179" s="83">
        <f>F184</f>
        <v>0</v>
      </c>
      <c r="G179" s="83">
        <f t="shared" ref="G179:H179" si="74">G184</f>
        <v>0</v>
      </c>
      <c r="H179" s="83">
        <f t="shared" si="74"/>
        <v>0</v>
      </c>
      <c r="I179" s="80"/>
      <c r="J179" s="3"/>
      <c r="K179" s="82">
        <f t="shared" si="65"/>
        <v>0</v>
      </c>
    </row>
    <row r="180" spans="1:11" s="25" customFormat="1" ht="68.25" customHeight="1" x14ac:dyDescent="0.2">
      <c r="A180" s="88" t="s">
        <v>451</v>
      </c>
      <c r="B180" s="90" t="s">
        <v>453</v>
      </c>
      <c r="C180" s="91"/>
      <c r="D180" s="89"/>
      <c r="E180" s="89"/>
      <c r="F180" s="83">
        <f>F181</f>
        <v>434267.5</v>
      </c>
      <c r="G180" s="83">
        <f t="shared" ref="G180:H180" si="75">G181</f>
        <v>0</v>
      </c>
      <c r="H180" s="83">
        <f t="shared" si="75"/>
        <v>0</v>
      </c>
      <c r="I180" s="80"/>
      <c r="J180" s="3"/>
      <c r="K180" s="82"/>
    </row>
    <row r="181" spans="1:11" s="25" customFormat="1" ht="21.75" customHeight="1" x14ac:dyDescent="0.2">
      <c r="A181" s="49" t="s">
        <v>168</v>
      </c>
      <c r="B181" s="37" t="s">
        <v>453</v>
      </c>
      <c r="C181" s="38">
        <v>400</v>
      </c>
      <c r="D181" s="36"/>
      <c r="E181" s="36"/>
      <c r="F181" s="83">
        <f>F182+F183</f>
        <v>434267.5</v>
      </c>
      <c r="G181" s="83">
        <f t="shared" ref="G181:H181" si="76">G182+G183</f>
        <v>0</v>
      </c>
      <c r="H181" s="83">
        <f t="shared" si="76"/>
        <v>0</v>
      </c>
      <c r="I181" s="80"/>
      <c r="J181" s="3"/>
      <c r="K181" s="82"/>
    </row>
    <row r="182" spans="1:11" s="25" customFormat="1" ht="21.75" customHeight="1" x14ac:dyDescent="0.2">
      <c r="A182" s="49" t="s">
        <v>169</v>
      </c>
      <c r="B182" s="37" t="s">
        <v>453</v>
      </c>
      <c r="C182" s="38">
        <v>410</v>
      </c>
      <c r="D182" s="36">
        <v>4</v>
      </c>
      <c r="E182" s="36">
        <v>9</v>
      </c>
      <c r="F182" s="52">
        <f>'Приложение 5'!F123</f>
        <v>95734.8</v>
      </c>
      <c r="G182" s="52">
        <f>'Приложение 5'!G123</f>
        <v>0</v>
      </c>
      <c r="H182" s="52">
        <f>'Приложение 5'!H123</f>
        <v>0</v>
      </c>
      <c r="I182" s="80"/>
      <c r="J182" s="3"/>
      <c r="K182" s="82"/>
    </row>
    <row r="183" spans="1:11" s="25" customFormat="1" ht="21.75" customHeight="1" x14ac:dyDescent="0.2">
      <c r="A183" s="49" t="s">
        <v>169</v>
      </c>
      <c r="B183" s="37" t="s">
        <v>453</v>
      </c>
      <c r="C183" s="38">
        <v>410</v>
      </c>
      <c r="D183" s="36">
        <v>5</v>
      </c>
      <c r="E183" s="36">
        <v>2</v>
      </c>
      <c r="F183" s="52">
        <f>'Приложение 5'!F174</f>
        <v>338532.7</v>
      </c>
      <c r="G183" s="52">
        <f>'Приложение 5'!G174</f>
        <v>0</v>
      </c>
      <c r="H183" s="52">
        <f>'Приложение 5'!H174</f>
        <v>0</v>
      </c>
      <c r="I183" s="80"/>
      <c r="J183" s="3"/>
      <c r="K183" s="82"/>
    </row>
    <row r="184" spans="1:11" ht="84.75" hidden="1" customHeight="1" x14ac:dyDescent="0.2">
      <c r="A184" s="49" t="s">
        <v>398</v>
      </c>
      <c r="B184" s="37" t="s">
        <v>262</v>
      </c>
      <c r="C184" s="38"/>
      <c r="D184" s="36"/>
      <c r="E184" s="36"/>
      <c r="F184" s="52">
        <f>F185</f>
        <v>0</v>
      </c>
      <c r="G184" s="52">
        <f t="shared" ref="G184:H184" si="77">G185</f>
        <v>0</v>
      </c>
      <c r="H184" s="52">
        <f t="shared" si="77"/>
        <v>0</v>
      </c>
      <c r="I184" s="80"/>
      <c r="J184" s="4"/>
      <c r="K184" s="82">
        <f t="shared" si="65"/>
        <v>0</v>
      </c>
    </row>
    <row r="185" spans="1:11" ht="31.5" hidden="1" customHeight="1" x14ac:dyDescent="0.2">
      <c r="A185" s="49" t="s">
        <v>258</v>
      </c>
      <c r="B185" s="37" t="s">
        <v>262</v>
      </c>
      <c r="C185" s="38">
        <v>200</v>
      </c>
      <c r="D185" s="36">
        <v>11</v>
      </c>
      <c r="E185" s="36">
        <v>2</v>
      </c>
      <c r="F185" s="52">
        <f>F186</f>
        <v>0</v>
      </c>
      <c r="G185" s="52">
        <f t="shared" ref="G185:H185" si="78">G186</f>
        <v>0</v>
      </c>
      <c r="H185" s="52">
        <f t="shared" si="78"/>
        <v>0</v>
      </c>
      <c r="I185" s="80"/>
      <c r="J185" s="4"/>
      <c r="K185" s="82">
        <f t="shared" si="65"/>
        <v>0</v>
      </c>
    </row>
    <row r="186" spans="1:11" ht="31.5" hidden="1" customHeight="1" x14ac:dyDescent="0.2">
      <c r="A186" s="49" t="s">
        <v>18</v>
      </c>
      <c r="B186" s="37" t="s">
        <v>262</v>
      </c>
      <c r="C186" s="38">
        <v>240</v>
      </c>
      <c r="D186" s="36">
        <v>11</v>
      </c>
      <c r="E186" s="36">
        <v>2</v>
      </c>
      <c r="F186" s="52">
        <v>0</v>
      </c>
      <c r="G186" s="52">
        <v>0</v>
      </c>
      <c r="H186" s="68">
        <v>0</v>
      </c>
      <c r="I186" s="80"/>
      <c r="J186" s="4"/>
      <c r="K186" s="82">
        <f t="shared" si="65"/>
        <v>0</v>
      </c>
    </row>
    <row r="187" spans="1:11" ht="52.5" customHeight="1" x14ac:dyDescent="0.2">
      <c r="A187" s="49" t="s">
        <v>405</v>
      </c>
      <c r="B187" s="90" t="s">
        <v>171</v>
      </c>
      <c r="C187" s="91"/>
      <c r="D187" s="89"/>
      <c r="E187" s="89"/>
      <c r="F187" s="83">
        <f>F188+F190+F193</f>
        <v>2981.7000000000003</v>
      </c>
      <c r="G187" s="83">
        <f t="shared" ref="G187:H187" si="79">G188+G190+G193</f>
        <v>0</v>
      </c>
      <c r="H187" s="83">
        <f t="shared" si="79"/>
        <v>0</v>
      </c>
      <c r="I187" s="80"/>
      <c r="J187" s="69"/>
      <c r="K187" s="82">
        <f t="shared" si="65"/>
        <v>0</v>
      </c>
    </row>
    <row r="188" spans="1:11" ht="32.1" hidden="1" customHeight="1" x14ac:dyDescent="0.2">
      <c r="A188" s="49" t="s">
        <v>143</v>
      </c>
      <c r="B188" s="37" t="s">
        <v>171</v>
      </c>
      <c r="C188" s="38">
        <v>200</v>
      </c>
      <c r="D188" s="36"/>
      <c r="E188" s="36"/>
      <c r="F188" s="52">
        <f>F189</f>
        <v>0</v>
      </c>
      <c r="G188" s="52">
        <f t="shared" ref="G188:H188" si="80">G189</f>
        <v>0</v>
      </c>
      <c r="H188" s="52">
        <f t="shared" si="80"/>
        <v>0</v>
      </c>
      <c r="I188" s="80"/>
      <c r="J188" s="69"/>
      <c r="K188" s="82">
        <f t="shared" si="65"/>
        <v>0</v>
      </c>
    </row>
    <row r="189" spans="1:11" ht="15.75" hidden="1" customHeight="1" x14ac:dyDescent="0.2">
      <c r="A189" s="49" t="s">
        <v>18</v>
      </c>
      <c r="B189" s="37" t="s">
        <v>171</v>
      </c>
      <c r="C189" s="38">
        <v>240</v>
      </c>
      <c r="D189" s="36">
        <v>5</v>
      </c>
      <c r="E189" s="36">
        <v>2</v>
      </c>
      <c r="F189" s="52">
        <v>0</v>
      </c>
      <c r="G189" s="52">
        <v>0</v>
      </c>
      <c r="H189" s="68">
        <v>0</v>
      </c>
      <c r="I189" s="80">
        <v>109.3</v>
      </c>
      <c r="J189" s="69">
        <v>0</v>
      </c>
      <c r="K189" s="82">
        <f t="shared" si="65"/>
        <v>109.3</v>
      </c>
    </row>
    <row r="190" spans="1:11" s="61" customFormat="1" ht="15.95" customHeight="1" x14ac:dyDescent="0.2">
      <c r="A190" s="49" t="s">
        <v>168</v>
      </c>
      <c r="B190" s="37" t="s">
        <v>171</v>
      </c>
      <c r="C190" s="38">
        <v>400</v>
      </c>
      <c r="D190" s="36"/>
      <c r="E190" s="36"/>
      <c r="F190" s="52">
        <f>F191+F192</f>
        <v>2981.7000000000003</v>
      </c>
      <c r="G190" s="52">
        <f t="shared" ref="G190:H190" si="81">G191+G192</f>
        <v>0</v>
      </c>
      <c r="H190" s="52">
        <f t="shared" si="81"/>
        <v>0</v>
      </c>
      <c r="I190" s="80"/>
      <c r="J190" s="78"/>
      <c r="K190" s="82">
        <f t="shared" si="65"/>
        <v>0</v>
      </c>
    </row>
    <row r="191" spans="1:11" ht="18" customHeight="1" x14ac:dyDescent="0.2">
      <c r="A191" s="49" t="s">
        <v>169</v>
      </c>
      <c r="B191" s="37" t="s">
        <v>171</v>
      </c>
      <c r="C191" s="38">
        <v>410</v>
      </c>
      <c r="D191" s="36">
        <v>4</v>
      </c>
      <c r="E191" s="36">
        <v>9</v>
      </c>
      <c r="F191" s="52">
        <f>'Приложение 5'!F126</f>
        <v>639.9</v>
      </c>
      <c r="G191" s="52">
        <f>'Приложение 5'!G126</f>
        <v>0</v>
      </c>
      <c r="H191" s="52">
        <f>'Приложение 5'!H126</f>
        <v>0</v>
      </c>
      <c r="I191" s="80">
        <v>704.2</v>
      </c>
      <c r="J191" s="69">
        <v>414.9</v>
      </c>
      <c r="K191" s="82">
        <f t="shared" si="65"/>
        <v>1119.0999999999999</v>
      </c>
    </row>
    <row r="192" spans="1:11" ht="18" customHeight="1" x14ac:dyDescent="0.2">
      <c r="A192" s="49" t="s">
        <v>169</v>
      </c>
      <c r="B192" s="37" t="s">
        <v>171</v>
      </c>
      <c r="C192" s="38">
        <v>410</v>
      </c>
      <c r="D192" s="36">
        <v>5</v>
      </c>
      <c r="E192" s="36">
        <v>2</v>
      </c>
      <c r="F192" s="52">
        <f>'Приложение 5'!F179</f>
        <v>2341.8000000000002</v>
      </c>
      <c r="G192" s="52">
        <v>0</v>
      </c>
      <c r="H192" s="68">
        <v>0</v>
      </c>
      <c r="I192" s="80"/>
      <c r="J192" s="69"/>
      <c r="K192" s="82">
        <f t="shared" si="65"/>
        <v>0</v>
      </c>
    </row>
    <row r="193" spans="1:11" ht="80.25" hidden="1" customHeight="1" x14ac:dyDescent="0.2">
      <c r="A193" s="49" t="s">
        <v>399</v>
      </c>
      <c r="B193" s="90" t="s">
        <v>263</v>
      </c>
      <c r="C193" s="91"/>
      <c r="D193" s="89"/>
      <c r="E193" s="89"/>
      <c r="F193" s="83">
        <f>F194</f>
        <v>0</v>
      </c>
      <c r="G193" s="83">
        <f t="shared" ref="G193:H193" si="82">G194</f>
        <v>0</v>
      </c>
      <c r="H193" s="83">
        <f t="shared" si="82"/>
        <v>0</v>
      </c>
      <c r="I193" s="80"/>
      <c r="J193" s="69"/>
      <c r="K193" s="82">
        <f t="shared" si="65"/>
        <v>0</v>
      </c>
    </row>
    <row r="194" spans="1:11" ht="33" hidden="1" customHeight="1" x14ac:dyDescent="0.2">
      <c r="A194" s="49" t="s">
        <v>258</v>
      </c>
      <c r="B194" s="37" t="s">
        <v>263</v>
      </c>
      <c r="C194" s="38" t="s">
        <v>259</v>
      </c>
      <c r="D194" s="36">
        <v>11</v>
      </c>
      <c r="E194" s="36">
        <v>2</v>
      </c>
      <c r="F194" s="52">
        <f>F195</f>
        <v>0</v>
      </c>
      <c r="G194" s="52">
        <f t="shared" ref="G194:H194" si="83">G195</f>
        <v>0</v>
      </c>
      <c r="H194" s="52">
        <f t="shared" si="83"/>
        <v>0</v>
      </c>
      <c r="I194" s="80"/>
      <c r="J194" s="69"/>
      <c r="K194" s="82">
        <f t="shared" si="65"/>
        <v>0</v>
      </c>
    </row>
    <row r="195" spans="1:11" ht="18" hidden="1" customHeight="1" x14ac:dyDescent="0.2">
      <c r="A195" s="49" t="s">
        <v>18</v>
      </c>
      <c r="B195" s="37" t="s">
        <v>263</v>
      </c>
      <c r="C195" s="38" t="s">
        <v>260</v>
      </c>
      <c r="D195" s="36">
        <v>11</v>
      </c>
      <c r="E195" s="36">
        <v>2</v>
      </c>
      <c r="F195" s="52">
        <v>0</v>
      </c>
      <c r="G195" s="52">
        <v>0</v>
      </c>
      <c r="H195" s="68">
        <v>0</v>
      </c>
      <c r="I195" s="80"/>
      <c r="J195" s="69"/>
      <c r="K195" s="82">
        <f t="shared" si="65"/>
        <v>0</v>
      </c>
    </row>
    <row r="196" spans="1:11" ht="63" hidden="1" customHeight="1" x14ac:dyDescent="0.2">
      <c r="A196" s="49" t="s">
        <v>452</v>
      </c>
      <c r="B196" s="90" t="s">
        <v>454</v>
      </c>
      <c r="C196" s="91"/>
      <c r="D196" s="89"/>
      <c r="E196" s="89"/>
      <c r="F196" s="83">
        <f>F197</f>
        <v>0</v>
      </c>
      <c r="G196" s="83">
        <f t="shared" ref="G196:H196" si="84">G197</f>
        <v>0</v>
      </c>
      <c r="H196" s="83">
        <f t="shared" si="84"/>
        <v>0</v>
      </c>
      <c r="I196" s="80"/>
      <c r="J196" s="69"/>
      <c r="K196" s="82"/>
    </row>
    <row r="197" spans="1:11" ht="18" hidden="1" customHeight="1" x14ac:dyDescent="0.2">
      <c r="A197" s="49" t="s">
        <v>168</v>
      </c>
      <c r="B197" s="37" t="s">
        <v>454</v>
      </c>
      <c r="C197" s="38">
        <v>400</v>
      </c>
      <c r="D197" s="36"/>
      <c r="E197" s="36"/>
      <c r="F197" s="52">
        <f>F198+F199</f>
        <v>0</v>
      </c>
      <c r="G197" s="52">
        <f t="shared" ref="G197:H197" si="85">G198+G199</f>
        <v>0</v>
      </c>
      <c r="H197" s="52">
        <f t="shared" si="85"/>
        <v>0</v>
      </c>
      <c r="I197" s="80"/>
      <c r="J197" s="69"/>
      <c r="K197" s="82"/>
    </row>
    <row r="198" spans="1:11" ht="18" hidden="1" customHeight="1" x14ac:dyDescent="0.2">
      <c r="A198" s="49" t="s">
        <v>169</v>
      </c>
      <c r="B198" s="37" t="s">
        <v>454</v>
      </c>
      <c r="C198" s="38">
        <v>410</v>
      </c>
      <c r="D198" s="36">
        <v>4</v>
      </c>
      <c r="E198" s="36">
        <v>9</v>
      </c>
      <c r="F198" s="52">
        <f>'Приложение 5'!F129</f>
        <v>0</v>
      </c>
      <c r="G198" s="52">
        <f>'Приложение 5'!G129</f>
        <v>0</v>
      </c>
      <c r="H198" s="52">
        <f>'Приложение 5'!H129</f>
        <v>0</v>
      </c>
      <c r="I198" s="80"/>
      <c r="J198" s="69"/>
      <c r="K198" s="82"/>
    </row>
    <row r="199" spans="1:11" ht="18" hidden="1" customHeight="1" x14ac:dyDescent="0.2">
      <c r="A199" s="49" t="s">
        <v>169</v>
      </c>
      <c r="B199" s="37" t="s">
        <v>454</v>
      </c>
      <c r="C199" s="38">
        <v>410</v>
      </c>
      <c r="D199" s="36">
        <v>5</v>
      </c>
      <c r="E199" s="36">
        <v>2</v>
      </c>
      <c r="F199" s="52">
        <f>'Приложение 5'!F182</f>
        <v>0</v>
      </c>
      <c r="G199" s="52">
        <f>'Приложение 5'!G182</f>
        <v>0</v>
      </c>
      <c r="H199" s="52">
        <f>'Приложение 5'!H182</f>
        <v>0</v>
      </c>
      <c r="I199" s="80"/>
      <c r="J199" s="69"/>
      <c r="K199" s="82"/>
    </row>
    <row r="200" spans="1:11" s="25" customFormat="1" ht="62.25" hidden="1" customHeight="1" x14ac:dyDescent="0.2">
      <c r="A200" s="88" t="s">
        <v>197</v>
      </c>
      <c r="B200" s="90" t="s">
        <v>198</v>
      </c>
      <c r="C200" s="91"/>
      <c r="D200" s="89"/>
      <c r="E200" s="89"/>
      <c r="F200" s="83">
        <f>F201+F203</f>
        <v>0</v>
      </c>
      <c r="G200" s="83">
        <f t="shared" ref="G200:H200" si="86">G201+G203</f>
        <v>0</v>
      </c>
      <c r="H200" s="83">
        <f t="shared" si="86"/>
        <v>0</v>
      </c>
      <c r="I200" s="80"/>
      <c r="J200" s="73"/>
      <c r="K200" s="82">
        <f t="shared" si="65"/>
        <v>0</v>
      </c>
    </row>
    <row r="201" spans="1:11" s="61" customFormat="1" ht="30.75" hidden="1" customHeight="1" x14ac:dyDescent="0.2">
      <c r="A201" s="49" t="s">
        <v>143</v>
      </c>
      <c r="B201" s="37" t="s">
        <v>198</v>
      </c>
      <c r="C201" s="38">
        <v>200</v>
      </c>
      <c r="D201" s="36">
        <v>5</v>
      </c>
      <c r="E201" s="36">
        <v>3</v>
      </c>
      <c r="F201" s="52">
        <f>F202</f>
        <v>0</v>
      </c>
      <c r="G201" s="52">
        <f t="shared" ref="G201:H201" si="87">G202</f>
        <v>0</v>
      </c>
      <c r="H201" s="52">
        <f t="shared" si="87"/>
        <v>0</v>
      </c>
      <c r="I201" s="80"/>
      <c r="J201" s="78"/>
      <c r="K201" s="82">
        <f t="shared" si="65"/>
        <v>0</v>
      </c>
    </row>
    <row r="202" spans="1:11" s="61" customFormat="1" ht="33" hidden="1" customHeight="1" x14ac:dyDescent="0.2">
      <c r="A202" s="49" t="s">
        <v>18</v>
      </c>
      <c r="B202" s="37" t="s">
        <v>198</v>
      </c>
      <c r="C202" s="38">
        <v>240</v>
      </c>
      <c r="D202" s="36">
        <v>5</v>
      </c>
      <c r="E202" s="36">
        <v>3</v>
      </c>
      <c r="F202" s="52">
        <v>0</v>
      </c>
      <c r="G202" s="52">
        <v>0</v>
      </c>
      <c r="H202" s="68">
        <v>0</v>
      </c>
      <c r="I202" s="80"/>
      <c r="J202" s="78"/>
      <c r="K202" s="82">
        <f t="shared" si="65"/>
        <v>0</v>
      </c>
    </row>
    <row r="203" spans="1:11" s="61" customFormat="1" ht="33" hidden="1" customHeight="1" x14ac:dyDescent="0.2">
      <c r="A203" s="49" t="s">
        <v>143</v>
      </c>
      <c r="B203" s="37" t="s">
        <v>198</v>
      </c>
      <c r="C203" s="38">
        <v>800</v>
      </c>
      <c r="D203" s="36">
        <v>5</v>
      </c>
      <c r="E203" s="36">
        <v>3</v>
      </c>
      <c r="F203" s="52">
        <f>F204</f>
        <v>0</v>
      </c>
      <c r="G203" s="52">
        <f t="shared" ref="G203:H203" si="88">G204</f>
        <v>0</v>
      </c>
      <c r="H203" s="52">
        <f t="shared" si="88"/>
        <v>0</v>
      </c>
      <c r="I203" s="80"/>
      <c r="J203" s="78"/>
      <c r="K203" s="82">
        <f t="shared" si="65"/>
        <v>0</v>
      </c>
    </row>
    <row r="204" spans="1:11" s="61" customFormat="1" ht="33" hidden="1" customHeight="1" x14ac:dyDescent="0.2">
      <c r="A204" s="49" t="s">
        <v>18</v>
      </c>
      <c r="B204" s="37" t="s">
        <v>198</v>
      </c>
      <c r="C204" s="38">
        <v>810</v>
      </c>
      <c r="D204" s="36">
        <v>5</v>
      </c>
      <c r="E204" s="36">
        <v>3</v>
      </c>
      <c r="F204" s="52">
        <v>0</v>
      </c>
      <c r="G204" s="52">
        <v>0</v>
      </c>
      <c r="H204" s="68">
        <v>0</v>
      </c>
      <c r="I204" s="80"/>
      <c r="J204" s="78"/>
      <c r="K204" s="82">
        <f t="shared" si="65"/>
        <v>0</v>
      </c>
    </row>
    <row r="205" spans="1:11" s="25" customFormat="1" ht="118.5" customHeight="1" x14ac:dyDescent="0.2">
      <c r="A205" s="88" t="s">
        <v>199</v>
      </c>
      <c r="B205" s="90" t="s">
        <v>200</v>
      </c>
      <c r="C205" s="91"/>
      <c r="D205" s="89"/>
      <c r="E205" s="89"/>
      <c r="F205" s="83">
        <f>F206+F208</f>
        <v>4219.2</v>
      </c>
      <c r="G205" s="83">
        <f t="shared" ref="G205:H205" si="89">G206</f>
        <v>0</v>
      </c>
      <c r="H205" s="83">
        <f t="shared" si="89"/>
        <v>0</v>
      </c>
      <c r="I205" s="80"/>
      <c r="J205" s="73"/>
      <c r="K205" s="82">
        <f t="shared" si="65"/>
        <v>0</v>
      </c>
    </row>
    <row r="206" spans="1:11" ht="32.1" hidden="1" customHeight="1" x14ac:dyDescent="0.2">
      <c r="A206" s="49" t="s">
        <v>143</v>
      </c>
      <c r="B206" s="37" t="s">
        <v>200</v>
      </c>
      <c r="C206" s="38">
        <v>200</v>
      </c>
      <c r="D206" s="36">
        <v>5</v>
      </c>
      <c r="E206" s="36">
        <v>3</v>
      </c>
      <c r="F206" s="52">
        <f t="shared" ref="F206:H206" si="90">F207</f>
        <v>0</v>
      </c>
      <c r="G206" s="52">
        <f t="shared" si="90"/>
        <v>0</v>
      </c>
      <c r="H206" s="68">
        <f t="shared" si="90"/>
        <v>0</v>
      </c>
      <c r="I206" s="80"/>
      <c r="J206" s="69"/>
      <c r="K206" s="82">
        <f t="shared" si="65"/>
        <v>0</v>
      </c>
    </row>
    <row r="207" spans="1:11" ht="32.1" hidden="1" customHeight="1" x14ac:dyDescent="0.2">
      <c r="A207" s="49" t="s">
        <v>18</v>
      </c>
      <c r="B207" s="37" t="s">
        <v>200</v>
      </c>
      <c r="C207" s="38">
        <v>240</v>
      </c>
      <c r="D207" s="36">
        <v>5</v>
      </c>
      <c r="E207" s="36">
        <v>3</v>
      </c>
      <c r="F207" s="52">
        <v>0</v>
      </c>
      <c r="G207" s="52">
        <v>0</v>
      </c>
      <c r="H207" s="68">
        <v>0</v>
      </c>
      <c r="I207" s="80"/>
      <c r="J207" s="69"/>
      <c r="K207" s="82">
        <f t="shared" si="65"/>
        <v>0</v>
      </c>
    </row>
    <row r="208" spans="1:11" ht="32.1" customHeight="1" x14ac:dyDescent="0.2">
      <c r="A208" s="49" t="s">
        <v>168</v>
      </c>
      <c r="B208" s="37" t="s">
        <v>200</v>
      </c>
      <c r="C208" s="38">
        <v>400</v>
      </c>
      <c r="D208" s="36"/>
      <c r="E208" s="36"/>
      <c r="F208" s="52">
        <f>F209</f>
        <v>4219.2</v>
      </c>
      <c r="G208" s="52">
        <f t="shared" ref="G208:H208" si="91">G209</f>
        <v>0</v>
      </c>
      <c r="H208" s="52">
        <f t="shared" si="91"/>
        <v>0</v>
      </c>
      <c r="I208" s="80"/>
      <c r="J208" s="69"/>
      <c r="K208" s="82">
        <f t="shared" si="65"/>
        <v>0</v>
      </c>
    </row>
    <row r="209" spans="1:11" ht="32.1" customHeight="1" x14ac:dyDescent="0.2">
      <c r="A209" s="49" t="s">
        <v>169</v>
      </c>
      <c r="B209" s="37" t="s">
        <v>200</v>
      </c>
      <c r="C209" s="38">
        <v>410</v>
      </c>
      <c r="D209" s="36">
        <v>5</v>
      </c>
      <c r="E209" s="36">
        <v>3</v>
      </c>
      <c r="F209" s="52">
        <v>4219.2</v>
      </c>
      <c r="G209" s="52">
        <v>0</v>
      </c>
      <c r="H209" s="68">
        <v>0</v>
      </c>
      <c r="I209" s="80"/>
      <c r="J209" s="69"/>
      <c r="K209" s="82">
        <f t="shared" si="65"/>
        <v>0</v>
      </c>
    </row>
    <row r="210" spans="1:11" ht="20.100000000000001" customHeight="1" x14ac:dyDescent="0.2">
      <c r="A210" s="88" t="s">
        <v>108</v>
      </c>
      <c r="B210" s="90" t="s">
        <v>109</v>
      </c>
      <c r="C210" s="91"/>
      <c r="D210" s="89"/>
      <c r="E210" s="89"/>
      <c r="F210" s="83">
        <f t="shared" ref="F210:H211" si="92">F211</f>
        <v>0</v>
      </c>
      <c r="G210" s="83">
        <f t="shared" si="92"/>
        <v>1643.3</v>
      </c>
      <c r="H210" s="92">
        <f t="shared" si="92"/>
        <v>3599.8</v>
      </c>
      <c r="I210" s="116"/>
      <c r="J210" s="69"/>
      <c r="K210" s="82">
        <f t="shared" si="65"/>
        <v>0</v>
      </c>
    </row>
    <row r="211" spans="1:11" ht="20.100000000000001" customHeight="1" x14ac:dyDescent="0.2">
      <c r="A211" s="49" t="s">
        <v>108</v>
      </c>
      <c r="B211" s="37" t="s">
        <v>109</v>
      </c>
      <c r="C211" s="38">
        <v>900</v>
      </c>
      <c r="D211" s="36"/>
      <c r="E211" s="36"/>
      <c r="F211" s="52">
        <f t="shared" si="92"/>
        <v>0</v>
      </c>
      <c r="G211" s="52">
        <f t="shared" si="92"/>
        <v>1643.3</v>
      </c>
      <c r="H211" s="68">
        <f t="shared" si="92"/>
        <v>3599.8</v>
      </c>
      <c r="I211" s="116"/>
      <c r="J211" s="69"/>
      <c r="K211" s="82">
        <f t="shared" si="65"/>
        <v>0</v>
      </c>
    </row>
    <row r="212" spans="1:11" ht="20.100000000000001" customHeight="1" x14ac:dyDescent="0.2">
      <c r="A212" s="49" t="s">
        <v>108</v>
      </c>
      <c r="B212" s="37" t="s">
        <v>109</v>
      </c>
      <c r="C212" s="38">
        <v>990</v>
      </c>
      <c r="D212" s="36">
        <v>99</v>
      </c>
      <c r="E212" s="36">
        <v>99</v>
      </c>
      <c r="F212" s="52">
        <v>0</v>
      </c>
      <c r="G212" s="52">
        <v>1643.3</v>
      </c>
      <c r="H212" s="68">
        <v>3599.8</v>
      </c>
      <c r="I212" s="116"/>
      <c r="J212" s="69"/>
      <c r="K212" s="82">
        <f t="shared" si="65"/>
        <v>0</v>
      </c>
    </row>
    <row r="213" spans="1:11" ht="15.75" x14ac:dyDescent="0.25">
      <c r="A213" s="303" t="s">
        <v>110</v>
      </c>
      <c r="B213" s="302"/>
      <c r="C213" s="171"/>
      <c r="D213" s="303"/>
      <c r="E213" s="303"/>
      <c r="F213" s="103">
        <f>F9+F13+F28+F42+F61+F78+F84+F90+F94+F107</f>
        <v>600145.6</v>
      </c>
      <c r="G213" s="103">
        <f>G9+G13+G28+G42+G61+G78+G84+G90+G94+G107</f>
        <v>66340</v>
      </c>
      <c r="H213" s="103">
        <f>H9+H13+H28+H42+H61+H78+H84+H90+H94+H107</f>
        <v>72657.799999999988</v>
      </c>
      <c r="I213" s="116">
        <f>SUM(I9:I212)</f>
        <v>35132.800000000003</v>
      </c>
      <c r="J213" s="69">
        <v>138280.79999999999</v>
      </c>
      <c r="K213" s="82">
        <f t="shared" si="65"/>
        <v>173413.59999999998</v>
      </c>
    </row>
    <row r="214" spans="1:11" ht="15.75" x14ac:dyDescent="0.25">
      <c r="A214" s="8"/>
      <c r="B214" s="5"/>
      <c r="C214" s="10"/>
      <c r="D214" s="9"/>
      <c r="E214" s="9"/>
      <c r="F214" s="63">
        <v>600351.5</v>
      </c>
      <c r="G214" s="63">
        <v>66682.399999999994</v>
      </c>
      <c r="H214" s="63">
        <v>72982.100000000006</v>
      </c>
      <c r="I214" s="114"/>
    </row>
    <row r="215" spans="1:11" ht="12" customHeight="1" x14ac:dyDescent="0.25">
      <c r="A215" s="12"/>
      <c r="B215" s="14"/>
      <c r="C215" s="15"/>
      <c r="D215" s="13"/>
      <c r="E215" s="13"/>
      <c r="F215" s="13"/>
      <c r="G215" s="13"/>
      <c r="H215" s="16"/>
      <c r="I215" s="114"/>
    </row>
    <row r="216" spans="1:11" ht="12.75" customHeight="1" x14ac:dyDescent="0.25">
      <c r="A216" s="8"/>
      <c r="B216" s="27"/>
      <c r="C216" s="15"/>
      <c r="D216" s="13"/>
      <c r="E216" s="13"/>
      <c r="F216" s="295">
        <f>F214-F213</f>
        <v>205.90000000002328</v>
      </c>
      <c r="G216" s="295">
        <f t="shared" ref="G216:H216" si="93">G214-G213</f>
        <v>342.39999999999418</v>
      </c>
      <c r="H216" s="295">
        <f t="shared" si="93"/>
        <v>324.30000000001746</v>
      </c>
      <c r="I216" s="114"/>
    </row>
    <row r="217" spans="1:11" ht="12.75" customHeight="1" x14ac:dyDescent="0.25">
      <c r="A217" s="8"/>
      <c r="B217" s="27"/>
      <c r="C217" s="15"/>
      <c r="D217" s="18"/>
      <c r="E217" s="18"/>
      <c r="F217" s="18"/>
      <c r="G217" s="18"/>
      <c r="H217" s="16"/>
      <c r="I217" s="114"/>
    </row>
    <row r="218" spans="1:11" ht="12.75" customHeight="1" x14ac:dyDescent="0.2">
      <c r="A218" s="8"/>
      <c r="B218" s="28"/>
      <c r="C218" s="19"/>
      <c r="D218" s="19"/>
      <c r="E218" s="19"/>
      <c r="F218" s="19"/>
      <c r="G218" s="19"/>
      <c r="H218" s="19"/>
      <c r="I218" s="114"/>
    </row>
    <row r="219" spans="1:11" ht="14.25" customHeight="1" x14ac:dyDescent="0.2">
      <c r="A219" s="8"/>
      <c r="B219" s="19"/>
      <c r="C219" s="15"/>
      <c r="D219" s="18"/>
      <c r="E219" s="18"/>
      <c r="F219" s="323">
        <f>F213-F107</f>
        <v>42084.5</v>
      </c>
      <c r="G219" s="18"/>
      <c r="H219" s="16"/>
      <c r="I219" s="114"/>
    </row>
    <row r="220" spans="1:11" ht="15.75" x14ac:dyDescent="0.25">
      <c r="A220" s="9"/>
      <c r="B220" s="28"/>
      <c r="C220" s="20"/>
      <c r="D220" s="20"/>
      <c r="E220" s="20"/>
      <c r="F220" s="20"/>
      <c r="G220" s="20"/>
      <c r="H220" s="20"/>
    </row>
    <row r="221" spans="1:11" ht="15.75" x14ac:dyDescent="0.25">
      <c r="A221" s="21"/>
    </row>
    <row r="222" spans="1:11" ht="15.75" x14ac:dyDescent="0.25">
      <c r="A222" s="21"/>
    </row>
    <row r="223" spans="1:11" ht="15" x14ac:dyDescent="0.2">
      <c r="A223" s="22"/>
    </row>
    <row r="224" spans="1:11" ht="15" x14ac:dyDescent="0.2">
      <c r="A224" s="23"/>
    </row>
    <row r="225" spans="1:1" ht="15" x14ac:dyDescent="0.2">
      <c r="A225" s="22"/>
    </row>
  </sheetData>
  <autoFilter ref="A8:L214"/>
  <sortState ref="A1:F459">
    <sortCondition ref="B1:B459"/>
  </sortState>
  <mergeCells count="10">
    <mergeCell ref="E1:H1"/>
    <mergeCell ref="D3:H3"/>
    <mergeCell ref="A5:H5"/>
    <mergeCell ref="F7:H7"/>
    <mergeCell ref="F2:H2"/>
    <mergeCell ref="A7:A8"/>
    <mergeCell ref="B7:B8"/>
    <mergeCell ref="C7:C8"/>
    <mergeCell ref="D7:D8"/>
    <mergeCell ref="E7:E8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6" fitToHeight="12" orientation="portrait" r:id="rId1"/>
  <headerFooter alignWithMargins="0">
    <oddFooter>Страница &amp;P из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0"/>
  <sheetViews>
    <sheetView showGridLines="0" view="pageBreakPreview" topLeftCell="A274" zoomScale="90" zoomScaleNormal="100" zoomScaleSheetLayoutView="90" workbookViewId="0">
      <selection activeCell="A179" sqref="A179:XFD181"/>
    </sheetView>
  </sheetViews>
  <sheetFormatPr defaultColWidth="9.140625" defaultRowHeight="12.75" x14ac:dyDescent="0.2"/>
  <cols>
    <col min="1" max="1" width="66.42578125" style="2" customWidth="1"/>
    <col min="2" max="2" width="6.7109375" style="2" customWidth="1"/>
    <col min="3" max="4" width="5" style="2" customWidth="1"/>
    <col min="5" max="5" width="14.28515625" style="2" customWidth="1"/>
    <col min="6" max="6" width="6.42578125" style="2" customWidth="1"/>
    <col min="7" max="7" width="10.42578125" style="2" customWidth="1"/>
    <col min="8" max="8" width="10.28515625" style="2" customWidth="1"/>
    <col min="9" max="9" width="13" style="2" customWidth="1"/>
    <col min="10" max="10" width="11.140625" style="2" customWidth="1"/>
    <col min="11" max="11" width="12.140625" style="2" customWidth="1"/>
    <col min="12" max="246" width="9.140625" style="2" customWidth="1"/>
    <col min="247" max="16384" width="9.140625" style="2"/>
  </cols>
  <sheetData>
    <row r="1" spans="1:12" x14ac:dyDescent="0.2">
      <c r="A1" s="84"/>
      <c r="B1" s="84"/>
      <c r="C1" s="84"/>
      <c r="D1" s="84"/>
      <c r="E1" s="84"/>
      <c r="F1" s="373" t="s">
        <v>117</v>
      </c>
      <c r="G1" s="373"/>
      <c r="H1" s="373"/>
      <c r="I1" s="387"/>
    </row>
    <row r="2" spans="1:12" ht="45" customHeight="1" x14ac:dyDescent="0.2">
      <c r="A2" s="84"/>
      <c r="B2" s="84"/>
      <c r="C2" s="84"/>
      <c r="D2" s="84"/>
      <c r="E2" s="85"/>
      <c r="F2" s="86"/>
      <c r="G2" s="375" t="s">
        <v>445</v>
      </c>
      <c r="H2" s="392"/>
      <c r="I2" s="392"/>
    </row>
    <row r="3" spans="1:12" x14ac:dyDescent="0.2">
      <c r="A3" s="84"/>
      <c r="B3" s="84"/>
      <c r="C3" s="84"/>
      <c r="D3" s="84"/>
      <c r="E3" s="373" t="s">
        <v>596</v>
      </c>
      <c r="F3" s="387"/>
      <c r="G3" s="387"/>
      <c r="H3" s="387"/>
      <c r="I3" s="387"/>
    </row>
    <row r="4" spans="1:12" x14ac:dyDescent="0.2">
      <c r="A4" s="84"/>
      <c r="B4" s="84"/>
      <c r="C4" s="84"/>
      <c r="D4" s="84"/>
      <c r="E4" s="84"/>
      <c r="F4" s="84"/>
      <c r="G4" s="84"/>
      <c r="H4" s="84"/>
      <c r="I4" s="84"/>
    </row>
    <row r="5" spans="1:12" s="29" customFormat="1" ht="25.5" customHeight="1" x14ac:dyDescent="0.2">
      <c r="A5" s="382" t="s">
        <v>450</v>
      </c>
      <c r="B5" s="388"/>
      <c r="C5" s="388"/>
      <c r="D5" s="388"/>
      <c r="E5" s="388"/>
      <c r="F5" s="388"/>
      <c r="G5" s="388"/>
      <c r="H5" s="388"/>
      <c r="I5" s="388"/>
    </row>
    <row r="6" spans="1:12" ht="17.25" customHeight="1" x14ac:dyDescent="0.2">
      <c r="A6" s="62"/>
      <c r="B6" s="62"/>
      <c r="C6" s="62"/>
      <c r="D6" s="62"/>
      <c r="E6" s="62"/>
      <c r="F6" s="62"/>
      <c r="G6" s="62"/>
      <c r="H6" s="62"/>
      <c r="I6" s="300" t="s">
        <v>115</v>
      </c>
    </row>
    <row r="7" spans="1:12" ht="22.5" customHeight="1" x14ac:dyDescent="0.2">
      <c r="A7" s="377" t="s">
        <v>0</v>
      </c>
      <c r="B7" s="377" t="s">
        <v>116</v>
      </c>
      <c r="C7" s="377" t="s">
        <v>1</v>
      </c>
      <c r="D7" s="377" t="s">
        <v>2</v>
      </c>
      <c r="E7" s="377" t="s">
        <v>3</v>
      </c>
      <c r="F7" s="377" t="s">
        <v>4</v>
      </c>
      <c r="G7" s="377" t="s">
        <v>5</v>
      </c>
      <c r="H7" s="391"/>
      <c r="I7" s="391"/>
      <c r="J7" s="1"/>
    </row>
    <row r="8" spans="1:12" ht="27.75" customHeight="1" x14ac:dyDescent="0.2">
      <c r="A8" s="391"/>
      <c r="B8" s="391"/>
      <c r="C8" s="391"/>
      <c r="D8" s="391"/>
      <c r="E8" s="391"/>
      <c r="F8" s="391"/>
      <c r="G8" s="172" t="s">
        <v>148</v>
      </c>
      <c r="H8" s="172" t="s">
        <v>149</v>
      </c>
      <c r="I8" s="172" t="s">
        <v>410</v>
      </c>
      <c r="J8" s="67"/>
      <c r="K8" s="67"/>
      <c r="L8" s="69"/>
    </row>
    <row r="9" spans="1:12" ht="31.5" x14ac:dyDescent="0.2">
      <c r="A9" s="105" t="s">
        <v>409</v>
      </c>
      <c r="B9" s="175">
        <v>555</v>
      </c>
      <c r="C9" s="302"/>
      <c r="D9" s="302"/>
      <c r="E9" s="302"/>
      <c r="F9" s="302"/>
      <c r="G9" s="173">
        <f>G288</f>
        <v>600145.6</v>
      </c>
      <c r="H9" s="173">
        <f>H288</f>
        <v>66340</v>
      </c>
      <c r="I9" s="174">
        <f>I288</f>
        <v>72657.8</v>
      </c>
      <c r="J9" s="70"/>
      <c r="K9" s="69"/>
      <c r="L9" s="69"/>
    </row>
    <row r="10" spans="1:12" ht="18.75" x14ac:dyDescent="0.2">
      <c r="A10" s="105" t="s">
        <v>6</v>
      </c>
      <c r="B10" s="175">
        <v>555</v>
      </c>
      <c r="C10" s="89">
        <v>1</v>
      </c>
      <c r="D10" s="89" t="s">
        <v>7</v>
      </c>
      <c r="E10" s="90" t="s">
        <v>7</v>
      </c>
      <c r="F10" s="91" t="s">
        <v>7</v>
      </c>
      <c r="G10" s="83">
        <f>G11+G26+G45+G50+G57+G62+G16</f>
        <v>16264.3</v>
      </c>
      <c r="H10" s="83">
        <f t="shared" ref="H10:I10" si="0">H11+H26+H45+H50+H57+H62+H16</f>
        <v>15774.400000000001</v>
      </c>
      <c r="I10" s="83">
        <f t="shared" si="0"/>
        <v>16496.599999999999</v>
      </c>
      <c r="J10" s="71"/>
      <c r="K10" s="69"/>
      <c r="L10" s="69"/>
    </row>
    <row r="11" spans="1:12" ht="31.5" x14ac:dyDescent="0.2">
      <c r="A11" s="105" t="s">
        <v>8</v>
      </c>
      <c r="B11" s="175">
        <v>555</v>
      </c>
      <c r="C11" s="89">
        <v>1</v>
      </c>
      <c r="D11" s="89">
        <v>2</v>
      </c>
      <c r="E11" s="90" t="s">
        <v>7</v>
      </c>
      <c r="F11" s="91" t="s">
        <v>7</v>
      </c>
      <c r="G11" s="83">
        <f t="shared" ref="G11:I14" si="1">G12</f>
        <v>1366.9</v>
      </c>
      <c r="H11" s="83">
        <f t="shared" si="1"/>
        <v>1366.9</v>
      </c>
      <c r="I11" s="92">
        <f t="shared" si="1"/>
        <v>1366.9</v>
      </c>
      <c r="J11" s="71"/>
      <c r="K11" s="69"/>
      <c r="L11" s="69"/>
    </row>
    <row r="12" spans="1:12" ht="18.75" x14ac:dyDescent="0.2">
      <c r="A12" s="35" t="s">
        <v>9</v>
      </c>
      <c r="B12" s="302">
        <v>555</v>
      </c>
      <c r="C12" s="36">
        <v>1</v>
      </c>
      <c r="D12" s="36">
        <v>2</v>
      </c>
      <c r="E12" s="37" t="s">
        <v>10</v>
      </c>
      <c r="F12" s="38" t="s">
        <v>7</v>
      </c>
      <c r="G12" s="52">
        <f t="shared" si="1"/>
        <v>1366.9</v>
      </c>
      <c r="H12" s="52">
        <f t="shared" si="1"/>
        <v>1366.9</v>
      </c>
      <c r="I12" s="68">
        <f t="shared" si="1"/>
        <v>1366.9</v>
      </c>
      <c r="J12" s="71"/>
      <c r="K12" s="69"/>
      <c r="L12" s="69"/>
    </row>
    <row r="13" spans="1:12" ht="18.75" x14ac:dyDescent="0.2">
      <c r="A13" s="35" t="s">
        <v>11</v>
      </c>
      <c r="B13" s="302">
        <v>555</v>
      </c>
      <c r="C13" s="36">
        <v>1</v>
      </c>
      <c r="D13" s="36">
        <v>2</v>
      </c>
      <c r="E13" s="37" t="s">
        <v>12</v>
      </c>
      <c r="F13" s="38" t="s">
        <v>7</v>
      </c>
      <c r="G13" s="52">
        <f t="shared" si="1"/>
        <v>1366.9</v>
      </c>
      <c r="H13" s="52">
        <f t="shared" si="1"/>
        <v>1366.9</v>
      </c>
      <c r="I13" s="68">
        <f t="shared" si="1"/>
        <v>1366.9</v>
      </c>
      <c r="J13" s="71"/>
      <c r="K13" s="69"/>
      <c r="L13" s="69"/>
    </row>
    <row r="14" spans="1:12" ht="63" x14ac:dyDescent="0.2">
      <c r="A14" s="35" t="s">
        <v>13</v>
      </c>
      <c r="B14" s="302">
        <v>555</v>
      </c>
      <c r="C14" s="36">
        <v>1</v>
      </c>
      <c r="D14" s="36">
        <v>2</v>
      </c>
      <c r="E14" s="37" t="s">
        <v>12</v>
      </c>
      <c r="F14" s="38">
        <v>100</v>
      </c>
      <c r="G14" s="52">
        <f t="shared" si="1"/>
        <v>1366.9</v>
      </c>
      <c r="H14" s="52">
        <f t="shared" si="1"/>
        <v>1366.9</v>
      </c>
      <c r="I14" s="68">
        <f t="shared" si="1"/>
        <v>1366.9</v>
      </c>
      <c r="J14" s="71"/>
      <c r="K14" s="69"/>
      <c r="L14" s="69"/>
    </row>
    <row r="15" spans="1:12" ht="31.5" x14ac:dyDescent="0.2">
      <c r="A15" s="35" t="s">
        <v>14</v>
      </c>
      <c r="B15" s="302">
        <v>555</v>
      </c>
      <c r="C15" s="36">
        <v>1</v>
      </c>
      <c r="D15" s="36">
        <v>2</v>
      </c>
      <c r="E15" s="37" t="s">
        <v>12</v>
      </c>
      <c r="F15" s="38">
        <v>120</v>
      </c>
      <c r="G15" s="52">
        <f>'Приложение 5'!F15</f>
        <v>1366.9</v>
      </c>
      <c r="H15" s="52">
        <f>'Приложение 5'!G15</f>
        <v>1366.9</v>
      </c>
      <c r="I15" s="52">
        <f>'Приложение 5'!H15</f>
        <v>1366.9</v>
      </c>
      <c r="J15" s="71"/>
      <c r="K15" s="69"/>
      <c r="L15" s="69"/>
    </row>
    <row r="16" spans="1:12" s="25" customFormat="1" ht="47.25" x14ac:dyDescent="0.2">
      <c r="A16" s="105" t="s">
        <v>161</v>
      </c>
      <c r="B16" s="175" t="s">
        <v>242</v>
      </c>
      <c r="C16" s="89">
        <v>1</v>
      </c>
      <c r="D16" s="89">
        <v>3</v>
      </c>
      <c r="E16" s="90"/>
      <c r="F16" s="91"/>
      <c r="G16" s="83">
        <f>G17</f>
        <v>1188.5999999999999</v>
      </c>
      <c r="H16" s="83">
        <f t="shared" ref="H16:I16" si="2">H17</f>
        <v>1190.5</v>
      </c>
      <c r="I16" s="83">
        <f t="shared" si="2"/>
        <v>1190.5</v>
      </c>
      <c r="J16" s="72"/>
      <c r="K16" s="73"/>
      <c r="L16" s="69"/>
    </row>
    <row r="17" spans="1:12" ht="18.75" x14ac:dyDescent="0.2">
      <c r="A17" s="35" t="s">
        <v>9</v>
      </c>
      <c r="B17" s="302" t="s">
        <v>242</v>
      </c>
      <c r="C17" s="36">
        <v>1</v>
      </c>
      <c r="D17" s="36">
        <v>3</v>
      </c>
      <c r="E17" s="37" t="s">
        <v>10</v>
      </c>
      <c r="F17" s="38"/>
      <c r="G17" s="52">
        <f>G18+G23</f>
        <v>1188.5999999999999</v>
      </c>
      <c r="H17" s="52">
        <f t="shared" ref="H17:I17" si="3">H18+H23</f>
        <v>1190.5</v>
      </c>
      <c r="I17" s="52">
        <f t="shared" si="3"/>
        <v>1190.5</v>
      </c>
      <c r="J17" s="71"/>
      <c r="K17" s="69"/>
      <c r="L17" s="69"/>
    </row>
    <row r="18" spans="1:12" ht="18.75" x14ac:dyDescent="0.2">
      <c r="A18" s="35" t="s">
        <v>16</v>
      </c>
      <c r="B18" s="302" t="s">
        <v>242</v>
      </c>
      <c r="C18" s="36">
        <v>1</v>
      </c>
      <c r="D18" s="36">
        <v>3</v>
      </c>
      <c r="E18" s="37" t="s">
        <v>585</v>
      </c>
      <c r="F18" s="38"/>
      <c r="G18" s="52">
        <f>G19+G21</f>
        <v>8.1</v>
      </c>
      <c r="H18" s="52">
        <f t="shared" ref="H18:I18" si="4">H19+H21</f>
        <v>10</v>
      </c>
      <c r="I18" s="52">
        <f t="shared" si="4"/>
        <v>10</v>
      </c>
      <c r="J18" s="71"/>
      <c r="K18" s="69"/>
      <c r="L18" s="69"/>
    </row>
    <row r="19" spans="1:12" ht="31.5" x14ac:dyDescent="0.2">
      <c r="A19" s="35" t="s">
        <v>143</v>
      </c>
      <c r="B19" s="302" t="s">
        <v>242</v>
      </c>
      <c r="C19" s="36">
        <v>1</v>
      </c>
      <c r="D19" s="36">
        <v>3</v>
      </c>
      <c r="E19" s="37" t="s">
        <v>585</v>
      </c>
      <c r="F19" s="38">
        <v>200</v>
      </c>
      <c r="G19" s="52">
        <f>G20</f>
        <v>8</v>
      </c>
      <c r="H19" s="52">
        <f t="shared" ref="H19:I19" si="5">H20</f>
        <v>9.9</v>
      </c>
      <c r="I19" s="52">
        <f t="shared" si="5"/>
        <v>9.9</v>
      </c>
      <c r="J19" s="71"/>
      <c r="K19" s="69"/>
      <c r="L19" s="69"/>
    </row>
    <row r="20" spans="1:12" ht="31.5" x14ac:dyDescent="0.2">
      <c r="A20" s="35" t="s">
        <v>18</v>
      </c>
      <c r="B20" s="302" t="s">
        <v>242</v>
      </c>
      <c r="C20" s="36">
        <v>1</v>
      </c>
      <c r="D20" s="36">
        <v>3</v>
      </c>
      <c r="E20" s="37" t="s">
        <v>585</v>
      </c>
      <c r="F20" s="38">
        <v>240</v>
      </c>
      <c r="G20" s="52">
        <f>'Приложение 5'!F20</f>
        <v>8</v>
      </c>
      <c r="H20" s="52">
        <f>'Приложение 5'!G20</f>
        <v>9.9</v>
      </c>
      <c r="I20" s="52">
        <f>'Приложение 5'!H20</f>
        <v>9.9</v>
      </c>
      <c r="J20" s="4"/>
      <c r="K20" s="4"/>
      <c r="L20" s="69"/>
    </row>
    <row r="21" spans="1:12" ht="15.75" x14ac:dyDescent="0.2">
      <c r="A21" s="35" t="s">
        <v>19</v>
      </c>
      <c r="B21" s="302" t="s">
        <v>242</v>
      </c>
      <c r="C21" s="36">
        <v>1</v>
      </c>
      <c r="D21" s="36">
        <v>3</v>
      </c>
      <c r="E21" s="37" t="s">
        <v>585</v>
      </c>
      <c r="F21" s="38">
        <v>800</v>
      </c>
      <c r="G21" s="52">
        <f>G22</f>
        <v>0.1</v>
      </c>
      <c r="H21" s="52">
        <f t="shared" ref="H21:I21" si="6">H22</f>
        <v>0.1</v>
      </c>
      <c r="I21" s="52">
        <f t="shared" si="6"/>
        <v>0.1</v>
      </c>
      <c r="J21" s="4"/>
      <c r="K21" s="4"/>
      <c r="L21" s="69"/>
    </row>
    <row r="22" spans="1:12" ht="18.75" x14ac:dyDescent="0.2">
      <c r="A22" s="35" t="s">
        <v>20</v>
      </c>
      <c r="B22" s="302" t="s">
        <v>242</v>
      </c>
      <c r="C22" s="36">
        <v>1</v>
      </c>
      <c r="D22" s="36">
        <v>3</v>
      </c>
      <c r="E22" s="37" t="s">
        <v>585</v>
      </c>
      <c r="F22" s="38">
        <v>850</v>
      </c>
      <c r="G22" s="52">
        <v>0.1</v>
      </c>
      <c r="H22" s="52">
        <v>0.1</v>
      </c>
      <c r="I22" s="68">
        <v>0.1</v>
      </c>
      <c r="J22" s="71"/>
      <c r="K22" s="69"/>
      <c r="L22" s="69"/>
    </row>
    <row r="23" spans="1:12" ht="31.5" x14ac:dyDescent="0.2">
      <c r="A23" s="35" t="s">
        <v>162</v>
      </c>
      <c r="B23" s="302" t="s">
        <v>242</v>
      </c>
      <c r="C23" s="36">
        <v>1</v>
      </c>
      <c r="D23" s="36">
        <v>3</v>
      </c>
      <c r="E23" s="37" t="s">
        <v>163</v>
      </c>
      <c r="F23" s="38"/>
      <c r="G23" s="52">
        <f>G24</f>
        <v>1180.5</v>
      </c>
      <c r="H23" s="52">
        <f t="shared" ref="H23:I23" si="7">H24</f>
        <v>1180.5</v>
      </c>
      <c r="I23" s="52">
        <f t="shared" si="7"/>
        <v>1180.5</v>
      </c>
      <c r="J23" s="71"/>
      <c r="K23" s="69"/>
      <c r="L23" s="69"/>
    </row>
    <row r="24" spans="1:12" ht="63" x14ac:dyDescent="0.2">
      <c r="A24" s="35" t="s">
        <v>13</v>
      </c>
      <c r="B24" s="302" t="s">
        <v>242</v>
      </c>
      <c r="C24" s="36">
        <v>1</v>
      </c>
      <c r="D24" s="36">
        <v>3</v>
      </c>
      <c r="E24" s="37" t="s">
        <v>163</v>
      </c>
      <c r="F24" s="38">
        <v>100</v>
      </c>
      <c r="G24" s="52">
        <f>G25</f>
        <v>1180.5</v>
      </c>
      <c r="H24" s="52">
        <f t="shared" ref="H24:I24" si="8">H25</f>
        <v>1180.5</v>
      </c>
      <c r="I24" s="52">
        <f t="shared" si="8"/>
        <v>1180.5</v>
      </c>
      <c r="J24" s="71"/>
      <c r="K24" s="69"/>
      <c r="L24" s="69"/>
    </row>
    <row r="25" spans="1:12" ht="31.5" x14ac:dyDescent="0.2">
      <c r="A25" s="35" t="s">
        <v>14</v>
      </c>
      <c r="B25" s="302" t="s">
        <v>242</v>
      </c>
      <c r="C25" s="36">
        <v>1</v>
      </c>
      <c r="D25" s="36">
        <v>3</v>
      </c>
      <c r="E25" s="37" t="s">
        <v>163</v>
      </c>
      <c r="F25" s="38">
        <v>120</v>
      </c>
      <c r="G25" s="52">
        <f>'Приложение 5'!F25</f>
        <v>1180.5</v>
      </c>
      <c r="H25" s="52">
        <f>'Приложение 5'!G25</f>
        <v>1180.5</v>
      </c>
      <c r="I25" s="52">
        <f>'Приложение 5'!H25</f>
        <v>1180.5</v>
      </c>
      <c r="J25" s="71"/>
      <c r="K25" s="69"/>
      <c r="L25" s="69"/>
    </row>
    <row r="26" spans="1:12" ht="47.25" x14ac:dyDescent="0.2">
      <c r="A26" s="105" t="s">
        <v>21</v>
      </c>
      <c r="B26" s="175">
        <v>555</v>
      </c>
      <c r="C26" s="89">
        <v>1</v>
      </c>
      <c r="D26" s="89">
        <v>4</v>
      </c>
      <c r="E26" s="90" t="s">
        <v>7</v>
      </c>
      <c r="F26" s="91" t="s">
        <v>7</v>
      </c>
      <c r="G26" s="83">
        <f>G27</f>
        <v>11598.5</v>
      </c>
      <c r="H26" s="83">
        <f>H27</f>
        <v>11644.800000000001</v>
      </c>
      <c r="I26" s="92">
        <f>I27</f>
        <v>12167</v>
      </c>
      <c r="J26" s="71"/>
      <c r="K26" s="69"/>
      <c r="L26" s="69"/>
    </row>
    <row r="27" spans="1:12" ht="18.75" x14ac:dyDescent="0.2">
      <c r="A27" s="35" t="s">
        <v>9</v>
      </c>
      <c r="B27" s="302">
        <v>555</v>
      </c>
      <c r="C27" s="36">
        <v>1</v>
      </c>
      <c r="D27" s="36">
        <v>4</v>
      </c>
      <c r="E27" s="37" t="s">
        <v>10</v>
      </c>
      <c r="F27" s="91"/>
      <c r="G27" s="52">
        <f>G28+G31+G36+G39+G42</f>
        <v>11598.5</v>
      </c>
      <c r="H27" s="52">
        <f>H28+H31+H36+H39+H42</f>
        <v>11644.800000000001</v>
      </c>
      <c r="I27" s="68">
        <f>I28+I31+I36+I39+I42</f>
        <v>12167</v>
      </c>
      <c r="J27" s="71"/>
      <c r="K27" s="69"/>
      <c r="L27" s="69"/>
    </row>
    <row r="28" spans="1:12" ht="31.5" x14ac:dyDescent="0.2">
      <c r="A28" s="35" t="s">
        <v>22</v>
      </c>
      <c r="B28" s="302">
        <v>555</v>
      </c>
      <c r="C28" s="36">
        <v>1</v>
      </c>
      <c r="D28" s="36">
        <v>4</v>
      </c>
      <c r="E28" s="37" t="s">
        <v>23</v>
      </c>
      <c r="F28" s="38"/>
      <c r="G28" s="52">
        <f t="shared" ref="G28:I29" si="9">G29</f>
        <v>8937.5</v>
      </c>
      <c r="H28" s="52">
        <f t="shared" si="9"/>
        <v>9300</v>
      </c>
      <c r="I28" s="68">
        <f t="shared" si="9"/>
        <v>9300</v>
      </c>
      <c r="J28" s="71"/>
      <c r="K28" s="69"/>
      <c r="L28" s="69"/>
    </row>
    <row r="29" spans="1:12" ht="63" x14ac:dyDescent="0.2">
      <c r="A29" s="35" t="s">
        <v>13</v>
      </c>
      <c r="B29" s="302">
        <v>555</v>
      </c>
      <c r="C29" s="36">
        <v>1</v>
      </c>
      <c r="D29" s="36">
        <v>4</v>
      </c>
      <c r="E29" s="37" t="s">
        <v>23</v>
      </c>
      <c r="F29" s="38">
        <v>100</v>
      </c>
      <c r="G29" s="52">
        <f t="shared" si="9"/>
        <v>8937.5</v>
      </c>
      <c r="H29" s="52">
        <f t="shared" si="9"/>
        <v>9300</v>
      </c>
      <c r="I29" s="68">
        <f t="shared" si="9"/>
        <v>9300</v>
      </c>
      <c r="J29" s="71"/>
      <c r="K29" s="69"/>
      <c r="L29" s="69"/>
    </row>
    <row r="30" spans="1:12" ht="31.5" x14ac:dyDescent="0.2">
      <c r="A30" s="35" t="s">
        <v>14</v>
      </c>
      <c r="B30" s="302">
        <v>555</v>
      </c>
      <c r="C30" s="36">
        <v>1</v>
      </c>
      <c r="D30" s="36">
        <v>4</v>
      </c>
      <c r="E30" s="37" t="s">
        <v>23</v>
      </c>
      <c r="F30" s="38">
        <v>120</v>
      </c>
      <c r="G30" s="52">
        <f>'Приложение 5'!F30</f>
        <v>8937.5</v>
      </c>
      <c r="H30" s="52">
        <f>'Приложение 5'!G30</f>
        <v>9300</v>
      </c>
      <c r="I30" s="52">
        <f>'Приложение 5'!H30</f>
        <v>9300</v>
      </c>
      <c r="J30" s="71"/>
      <c r="K30" s="69"/>
      <c r="L30" s="69"/>
    </row>
    <row r="31" spans="1:12" ht="18.75" x14ac:dyDescent="0.2">
      <c r="A31" s="35" t="s">
        <v>16</v>
      </c>
      <c r="B31" s="302">
        <v>555</v>
      </c>
      <c r="C31" s="36">
        <v>1</v>
      </c>
      <c r="D31" s="36">
        <v>4</v>
      </c>
      <c r="E31" s="37" t="s">
        <v>17</v>
      </c>
      <c r="F31" s="38" t="s">
        <v>7</v>
      </c>
      <c r="G31" s="52">
        <f>G32+G34</f>
        <v>2388.1</v>
      </c>
      <c r="H31" s="52">
        <f>H32+H34</f>
        <v>2344.6999999999998</v>
      </c>
      <c r="I31" s="68">
        <f>I32+I34</f>
        <v>2866.9</v>
      </c>
      <c r="J31" s="71"/>
      <c r="K31" s="69"/>
      <c r="L31" s="69"/>
    </row>
    <row r="32" spans="1:12" ht="31.5" x14ac:dyDescent="0.2">
      <c r="A32" s="35" t="s">
        <v>143</v>
      </c>
      <c r="B32" s="302">
        <v>555</v>
      </c>
      <c r="C32" s="36">
        <v>1</v>
      </c>
      <c r="D32" s="36">
        <v>4</v>
      </c>
      <c r="E32" s="37" t="s">
        <v>17</v>
      </c>
      <c r="F32" s="38">
        <v>200</v>
      </c>
      <c r="G32" s="52">
        <f>G33</f>
        <v>2337.1</v>
      </c>
      <c r="H32" s="52">
        <f>H33</f>
        <v>2231.6999999999998</v>
      </c>
      <c r="I32" s="68">
        <f>I33</f>
        <v>2753.9</v>
      </c>
      <c r="J32" s="71"/>
      <c r="K32" s="69"/>
      <c r="L32" s="69"/>
    </row>
    <row r="33" spans="1:12" ht="31.5" x14ac:dyDescent="0.2">
      <c r="A33" s="35" t="s">
        <v>18</v>
      </c>
      <c r="B33" s="302">
        <v>555</v>
      </c>
      <c r="C33" s="36">
        <v>1</v>
      </c>
      <c r="D33" s="36">
        <v>4</v>
      </c>
      <c r="E33" s="37" t="s">
        <v>17</v>
      </c>
      <c r="F33" s="38">
        <v>240</v>
      </c>
      <c r="G33" s="52">
        <f>'Приложение 5'!F33</f>
        <v>2337.1</v>
      </c>
      <c r="H33" s="52">
        <f>'Приложение 5'!G33</f>
        <v>2231.6999999999998</v>
      </c>
      <c r="I33" s="52">
        <f>'Приложение 5'!H33</f>
        <v>2753.9</v>
      </c>
      <c r="J33" s="4"/>
      <c r="K33" s="4"/>
      <c r="L33" s="69"/>
    </row>
    <row r="34" spans="1:12" ht="18.75" x14ac:dyDescent="0.2">
      <c r="A34" s="35" t="s">
        <v>19</v>
      </c>
      <c r="B34" s="302">
        <v>555</v>
      </c>
      <c r="C34" s="36">
        <v>1</v>
      </c>
      <c r="D34" s="36">
        <v>4</v>
      </c>
      <c r="E34" s="37" t="s">
        <v>17</v>
      </c>
      <c r="F34" s="38">
        <v>800</v>
      </c>
      <c r="G34" s="52">
        <f>G35</f>
        <v>51</v>
      </c>
      <c r="H34" s="52">
        <f>H35</f>
        <v>113</v>
      </c>
      <c r="I34" s="68">
        <f>I35</f>
        <v>113</v>
      </c>
      <c r="J34" s="71"/>
      <c r="K34" s="69"/>
      <c r="L34" s="69"/>
    </row>
    <row r="35" spans="1:12" ht="18.75" x14ac:dyDescent="0.2">
      <c r="A35" s="35" t="s">
        <v>20</v>
      </c>
      <c r="B35" s="302">
        <v>555</v>
      </c>
      <c r="C35" s="36">
        <v>1</v>
      </c>
      <c r="D35" s="36">
        <v>4</v>
      </c>
      <c r="E35" s="37" t="s">
        <v>17</v>
      </c>
      <c r="F35" s="38">
        <v>850</v>
      </c>
      <c r="G35" s="52">
        <f>'Приложение 5'!F35</f>
        <v>51</v>
      </c>
      <c r="H35" s="52">
        <f>'Приложение 5'!G35</f>
        <v>113</v>
      </c>
      <c r="I35" s="52">
        <f>'Приложение 5'!H35</f>
        <v>113</v>
      </c>
      <c r="J35" s="71"/>
      <c r="K35" s="69"/>
      <c r="L35" s="69"/>
    </row>
    <row r="36" spans="1:12" ht="31.5" x14ac:dyDescent="0.2">
      <c r="A36" s="35" t="s">
        <v>112</v>
      </c>
      <c r="B36" s="302">
        <v>555</v>
      </c>
      <c r="C36" s="36">
        <v>1</v>
      </c>
      <c r="D36" s="36">
        <v>4</v>
      </c>
      <c r="E36" s="37" t="s">
        <v>111</v>
      </c>
      <c r="F36" s="38"/>
      <c r="G36" s="52">
        <f t="shared" ref="G36:I37" si="10">G37</f>
        <v>0.1</v>
      </c>
      <c r="H36" s="52">
        <f t="shared" si="10"/>
        <v>0.1</v>
      </c>
      <c r="I36" s="68">
        <f t="shared" si="10"/>
        <v>0.1</v>
      </c>
      <c r="J36" s="71"/>
      <c r="K36" s="69"/>
      <c r="L36" s="69"/>
    </row>
    <row r="37" spans="1:12" ht="31.5" x14ac:dyDescent="0.2">
      <c r="A37" s="35" t="s">
        <v>143</v>
      </c>
      <c r="B37" s="302">
        <v>555</v>
      </c>
      <c r="C37" s="36">
        <v>1</v>
      </c>
      <c r="D37" s="36">
        <v>4</v>
      </c>
      <c r="E37" s="37" t="s">
        <v>111</v>
      </c>
      <c r="F37" s="38">
        <v>200</v>
      </c>
      <c r="G37" s="52">
        <f t="shared" si="10"/>
        <v>0.1</v>
      </c>
      <c r="H37" s="52">
        <f t="shared" si="10"/>
        <v>0.1</v>
      </c>
      <c r="I37" s="68">
        <f t="shared" si="10"/>
        <v>0.1</v>
      </c>
      <c r="J37" s="71"/>
      <c r="K37" s="69"/>
      <c r="L37" s="69"/>
    </row>
    <row r="38" spans="1:12" ht="31.5" x14ac:dyDescent="0.2">
      <c r="A38" s="35" t="s">
        <v>18</v>
      </c>
      <c r="B38" s="302">
        <v>555</v>
      </c>
      <c r="C38" s="36">
        <v>1</v>
      </c>
      <c r="D38" s="36">
        <v>4</v>
      </c>
      <c r="E38" s="37" t="s">
        <v>111</v>
      </c>
      <c r="F38" s="38">
        <v>240</v>
      </c>
      <c r="G38" s="52">
        <v>0.1</v>
      </c>
      <c r="H38" s="52">
        <v>0.1</v>
      </c>
      <c r="I38" s="68">
        <v>0.1</v>
      </c>
      <c r="J38" s="71"/>
      <c r="K38" s="69"/>
      <c r="L38" s="74"/>
    </row>
    <row r="39" spans="1:12" ht="63" x14ac:dyDescent="0.2">
      <c r="A39" s="35" t="s">
        <v>243</v>
      </c>
      <c r="B39" s="302">
        <v>555</v>
      </c>
      <c r="C39" s="36">
        <v>1</v>
      </c>
      <c r="D39" s="36">
        <v>4</v>
      </c>
      <c r="E39" s="37" t="s">
        <v>97</v>
      </c>
      <c r="F39" s="38"/>
      <c r="G39" s="52">
        <f t="shared" ref="G39:I40" si="11">G40</f>
        <v>272.8</v>
      </c>
      <c r="H39" s="52">
        <f t="shared" si="11"/>
        <v>0</v>
      </c>
      <c r="I39" s="68">
        <f t="shared" si="11"/>
        <v>0</v>
      </c>
      <c r="J39" s="71"/>
      <c r="K39" s="69"/>
      <c r="L39" s="74"/>
    </row>
    <row r="40" spans="1:12" ht="63" x14ac:dyDescent="0.2">
      <c r="A40" s="35" t="s">
        <v>13</v>
      </c>
      <c r="B40" s="302">
        <v>555</v>
      </c>
      <c r="C40" s="36">
        <v>1</v>
      </c>
      <c r="D40" s="36">
        <v>4</v>
      </c>
      <c r="E40" s="37" t="s">
        <v>97</v>
      </c>
      <c r="F40" s="38">
        <v>100</v>
      </c>
      <c r="G40" s="52">
        <f t="shared" si="11"/>
        <v>272.8</v>
      </c>
      <c r="H40" s="52">
        <f t="shared" si="11"/>
        <v>0</v>
      </c>
      <c r="I40" s="68">
        <f t="shared" si="11"/>
        <v>0</v>
      </c>
      <c r="J40" s="71"/>
      <c r="K40" s="69"/>
      <c r="L40" s="74"/>
    </row>
    <row r="41" spans="1:12" ht="31.5" x14ac:dyDescent="0.2">
      <c r="A41" s="35" t="s">
        <v>14</v>
      </c>
      <c r="B41" s="302">
        <v>555</v>
      </c>
      <c r="C41" s="36">
        <v>1</v>
      </c>
      <c r="D41" s="36">
        <v>4</v>
      </c>
      <c r="E41" s="37" t="s">
        <v>97</v>
      </c>
      <c r="F41" s="38">
        <v>120</v>
      </c>
      <c r="G41" s="52">
        <f>'Приложение 5'!F41</f>
        <v>272.8</v>
      </c>
      <c r="H41" s="52">
        <v>0</v>
      </c>
      <c r="I41" s="68">
        <v>0</v>
      </c>
      <c r="J41" s="71"/>
      <c r="K41" s="69"/>
      <c r="L41" s="74"/>
    </row>
    <row r="42" spans="1:12" ht="63" hidden="1" x14ac:dyDescent="0.2">
      <c r="A42" s="35" t="s">
        <v>152</v>
      </c>
      <c r="B42" s="302">
        <v>555</v>
      </c>
      <c r="C42" s="36">
        <v>1</v>
      </c>
      <c r="D42" s="36">
        <v>4</v>
      </c>
      <c r="E42" s="37" t="s">
        <v>144</v>
      </c>
      <c r="F42" s="38"/>
      <c r="G42" s="52">
        <f t="shared" ref="G42:I43" si="12">G43</f>
        <v>0</v>
      </c>
      <c r="H42" s="52">
        <f t="shared" si="12"/>
        <v>0</v>
      </c>
      <c r="I42" s="68">
        <f t="shared" si="12"/>
        <v>0</v>
      </c>
      <c r="J42" s="71"/>
      <c r="K42" s="69"/>
      <c r="L42" s="74"/>
    </row>
    <row r="43" spans="1:12" ht="63" hidden="1" x14ac:dyDescent="0.2">
      <c r="A43" s="35" t="s">
        <v>13</v>
      </c>
      <c r="B43" s="302">
        <v>555</v>
      </c>
      <c r="C43" s="36">
        <v>1</v>
      </c>
      <c r="D43" s="36">
        <v>4</v>
      </c>
      <c r="E43" s="37" t="s">
        <v>144</v>
      </c>
      <c r="F43" s="38">
        <v>100</v>
      </c>
      <c r="G43" s="52">
        <f t="shared" si="12"/>
        <v>0</v>
      </c>
      <c r="H43" s="52">
        <f t="shared" si="12"/>
        <v>0</v>
      </c>
      <c r="I43" s="68">
        <f t="shared" si="12"/>
        <v>0</v>
      </c>
      <c r="J43" s="71"/>
      <c r="K43" s="69"/>
      <c r="L43" s="74"/>
    </row>
    <row r="44" spans="1:12" ht="31.5" hidden="1" x14ac:dyDescent="0.2">
      <c r="A44" s="35" t="s">
        <v>14</v>
      </c>
      <c r="B44" s="302">
        <v>555</v>
      </c>
      <c r="C44" s="36">
        <v>1</v>
      </c>
      <c r="D44" s="36">
        <v>4</v>
      </c>
      <c r="E44" s="37" t="s">
        <v>144</v>
      </c>
      <c r="F44" s="38">
        <v>120</v>
      </c>
      <c r="G44" s="52"/>
      <c r="H44" s="52"/>
      <c r="I44" s="68"/>
      <c r="J44" s="71"/>
      <c r="K44" s="69"/>
      <c r="L44" s="74"/>
    </row>
    <row r="45" spans="1:12" ht="47.25" x14ac:dyDescent="0.2">
      <c r="A45" s="105" t="s">
        <v>24</v>
      </c>
      <c r="B45" s="175">
        <v>555</v>
      </c>
      <c r="C45" s="89">
        <v>1</v>
      </c>
      <c r="D45" s="89">
        <v>6</v>
      </c>
      <c r="E45" s="90" t="s">
        <v>7</v>
      </c>
      <c r="F45" s="91" t="s">
        <v>7</v>
      </c>
      <c r="G45" s="83">
        <f t="shared" ref="G45:I48" si="13">G46</f>
        <v>60</v>
      </c>
      <c r="H45" s="83">
        <f t="shared" si="13"/>
        <v>60</v>
      </c>
      <c r="I45" s="92">
        <f t="shared" si="13"/>
        <v>60</v>
      </c>
      <c r="J45" s="71"/>
      <c r="K45" s="69"/>
      <c r="L45" s="74"/>
    </row>
    <row r="46" spans="1:12" ht="18.75" x14ac:dyDescent="0.2">
      <c r="A46" s="35" t="s">
        <v>15</v>
      </c>
      <c r="B46" s="302">
        <v>555</v>
      </c>
      <c r="C46" s="36">
        <v>1</v>
      </c>
      <c r="D46" s="36">
        <v>6</v>
      </c>
      <c r="E46" s="37" t="s">
        <v>10</v>
      </c>
      <c r="F46" s="38" t="s">
        <v>7</v>
      </c>
      <c r="G46" s="52">
        <f t="shared" si="13"/>
        <v>60</v>
      </c>
      <c r="H46" s="52">
        <f t="shared" si="13"/>
        <v>60</v>
      </c>
      <c r="I46" s="68">
        <f t="shared" si="13"/>
        <v>60</v>
      </c>
      <c r="J46" s="71"/>
      <c r="K46" s="69"/>
      <c r="L46" s="74"/>
    </row>
    <row r="47" spans="1:12" ht="31.5" x14ac:dyDescent="0.2">
      <c r="A47" s="35" t="s">
        <v>118</v>
      </c>
      <c r="B47" s="302">
        <v>555</v>
      </c>
      <c r="C47" s="36">
        <v>1</v>
      </c>
      <c r="D47" s="36">
        <v>6</v>
      </c>
      <c r="E47" s="37" t="s">
        <v>25</v>
      </c>
      <c r="F47" s="38"/>
      <c r="G47" s="52">
        <f t="shared" si="13"/>
        <v>60</v>
      </c>
      <c r="H47" s="52">
        <f t="shared" si="13"/>
        <v>60</v>
      </c>
      <c r="I47" s="68">
        <f t="shared" si="13"/>
        <v>60</v>
      </c>
      <c r="J47" s="71"/>
      <c r="K47" s="69"/>
      <c r="L47" s="74"/>
    </row>
    <row r="48" spans="1:12" ht="18.75" x14ac:dyDescent="0.2">
      <c r="A48" s="35" t="s">
        <v>26</v>
      </c>
      <c r="B48" s="302">
        <v>555</v>
      </c>
      <c r="C48" s="36">
        <v>1</v>
      </c>
      <c r="D48" s="36">
        <v>6</v>
      </c>
      <c r="E48" s="37" t="s">
        <v>25</v>
      </c>
      <c r="F48" s="38">
        <v>500</v>
      </c>
      <c r="G48" s="52">
        <f t="shared" si="13"/>
        <v>60</v>
      </c>
      <c r="H48" s="52">
        <f t="shared" si="13"/>
        <v>60</v>
      </c>
      <c r="I48" s="68">
        <f t="shared" si="13"/>
        <v>60</v>
      </c>
      <c r="J48" s="71"/>
      <c r="K48" s="69"/>
      <c r="L48" s="74"/>
    </row>
    <row r="49" spans="1:12" ht="18.75" x14ac:dyDescent="0.2">
      <c r="A49" s="35" t="s">
        <v>27</v>
      </c>
      <c r="B49" s="302">
        <v>555</v>
      </c>
      <c r="C49" s="36">
        <v>1</v>
      </c>
      <c r="D49" s="36">
        <v>6</v>
      </c>
      <c r="E49" s="37" t="s">
        <v>25</v>
      </c>
      <c r="F49" s="38">
        <v>540</v>
      </c>
      <c r="G49" s="52">
        <f>'Приложение 5'!F49</f>
        <v>60</v>
      </c>
      <c r="H49" s="52">
        <f>'Приложение 5'!G49</f>
        <v>60</v>
      </c>
      <c r="I49" s="52">
        <f>'Приложение 5'!H49</f>
        <v>60</v>
      </c>
      <c r="J49" s="71"/>
      <c r="K49" s="69"/>
      <c r="L49" s="74"/>
    </row>
    <row r="50" spans="1:12" ht="18.75" hidden="1" x14ac:dyDescent="0.2">
      <c r="A50" s="105" t="s">
        <v>28</v>
      </c>
      <c r="B50" s="175">
        <v>555</v>
      </c>
      <c r="C50" s="89">
        <v>1</v>
      </c>
      <c r="D50" s="89">
        <v>7</v>
      </c>
      <c r="E50" s="90"/>
      <c r="F50" s="91"/>
      <c r="G50" s="83">
        <f t="shared" ref="G50:I55" si="14">G51</f>
        <v>0</v>
      </c>
      <c r="H50" s="83">
        <f t="shared" si="14"/>
        <v>0</v>
      </c>
      <c r="I50" s="92">
        <f t="shared" si="14"/>
        <v>0</v>
      </c>
      <c r="J50" s="71"/>
      <c r="K50" s="69"/>
      <c r="L50" s="74"/>
    </row>
    <row r="51" spans="1:12" ht="18.75" hidden="1" x14ac:dyDescent="0.2">
      <c r="A51" s="35" t="s">
        <v>9</v>
      </c>
      <c r="B51" s="302">
        <v>555</v>
      </c>
      <c r="C51" s="36">
        <v>1</v>
      </c>
      <c r="D51" s="36">
        <v>7</v>
      </c>
      <c r="E51" s="37" t="s">
        <v>10</v>
      </c>
      <c r="F51" s="38"/>
      <c r="G51" s="52">
        <f t="shared" si="14"/>
        <v>0</v>
      </c>
      <c r="H51" s="52">
        <f t="shared" si="14"/>
        <v>0</v>
      </c>
      <c r="I51" s="68">
        <f t="shared" si="14"/>
        <v>0</v>
      </c>
      <c r="J51" s="71"/>
      <c r="K51" s="69"/>
      <c r="L51" s="74"/>
    </row>
    <row r="52" spans="1:12" ht="31.5" hidden="1" x14ac:dyDescent="0.2">
      <c r="A52" s="35" t="s">
        <v>29</v>
      </c>
      <c r="B52" s="302">
        <v>555</v>
      </c>
      <c r="C52" s="36">
        <v>1</v>
      </c>
      <c r="D52" s="36">
        <v>7</v>
      </c>
      <c r="E52" s="37" t="s">
        <v>30</v>
      </c>
      <c r="F52" s="38"/>
      <c r="G52" s="52">
        <f>G53+G55</f>
        <v>0</v>
      </c>
      <c r="H52" s="52">
        <f t="shared" si="14"/>
        <v>0</v>
      </c>
      <c r="I52" s="68">
        <f t="shared" si="14"/>
        <v>0</v>
      </c>
      <c r="J52" s="71"/>
      <c r="K52" s="69"/>
      <c r="L52" s="74"/>
    </row>
    <row r="53" spans="1:12" ht="31.5" hidden="1" x14ac:dyDescent="0.2">
      <c r="A53" s="35" t="s">
        <v>143</v>
      </c>
      <c r="B53" s="302">
        <v>555</v>
      </c>
      <c r="C53" s="36">
        <v>1</v>
      </c>
      <c r="D53" s="36">
        <v>7</v>
      </c>
      <c r="E53" s="37" t="s">
        <v>30</v>
      </c>
      <c r="F53" s="38">
        <v>200</v>
      </c>
      <c r="G53" s="52">
        <f t="shared" si="14"/>
        <v>0</v>
      </c>
      <c r="H53" s="52">
        <f t="shared" si="14"/>
        <v>0</v>
      </c>
      <c r="I53" s="68">
        <f t="shared" si="14"/>
        <v>0</v>
      </c>
      <c r="J53" s="71"/>
      <c r="K53" s="69"/>
      <c r="L53" s="74"/>
    </row>
    <row r="54" spans="1:12" ht="31.5" hidden="1" x14ac:dyDescent="0.2">
      <c r="A54" s="35" t="s">
        <v>18</v>
      </c>
      <c r="B54" s="302">
        <v>555</v>
      </c>
      <c r="C54" s="36">
        <v>1</v>
      </c>
      <c r="D54" s="36">
        <v>7</v>
      </c>
      <c r="E54" s="37" t="s">
        <v>30</v>
      </c>
      <c r="F54" s="38">
        <v>240</v>
      </c>
      <c r="G54" s="52">
        <v>0</v>
      </c>
      <c r="H54" s="52">
        <v>0</v>
      </c>
      <c r="I54" s="68">
        <v>0</v>
      </c>
      <c r="J54" s="71"/>
      <c r="K54" s="69"/>
      <c r="L54" s="74"/>
    </row>
    <row r="55" spans="1:12" ht="18.75" hidden="1" x14ac:dyDescent="0.2">
      <c r="A55" s="49" t="s">
        <v>19</v>
      </c>
      <c r="B55" s="302">
        <v>555</v>
      </c>
      <c r="C55" s="36">
        <v>1</v>
      </c>
      <c r="D55" s="36">
        <v>7</v>
      </c>
      <c r="E55" s="37" t="s">
        <v>30</v>
      </c>
      <c r="F55" s="38">
        <v>800</v>
      </c>
      <c r="G55" s="52">
        <f t="shared" si="14"/>
        <v>0</v>
      </c>
      <c r="H55" s="52">
        <f t="shared" si="14"/>
        <v>0</v>
      </c>
      <c r="I55" s="68">
        <f t="shared" si="14"/>
        <v>0</v>
      </c>
      <c r="J55" s="71"/>
      <c r="K55" s="69"/>
      <c r="L55" s="74"/>
    </row>
    <row r="56" spans="1:12" ht="18.75" hidden="1" x14ac:dyDescent="0.2">
      <c r="A56" s="49" t="s">
        <v>396</v>
      </c>
      <c r="B56" s="302">
        <v>555</v>
      </c>
      <c r="C56" s="36">
        <v>1</v>
      </c>
      <c r="D56" s="36">
        <v>7</v>
      </c>
      <c r="E56" s="37" t="s">
        <v>30</v>
      </c>
      <c r="F56" s="38">
        <v>880</v>
      </c>
      <c r="G56" s="52">
        <f>'Приложение 5'!F56</f>
        <v>0</v>
      </c>
      <c r="H56" s="52">
        <f>'Приложение 5'!G56</f>
        <v>0</v>
      </c>
      <c r="I56" s="52">
        <f>'Приложение 5'!H56</f>
        <v>0</v>
      </c>
      <c r="J56" s="71"/>
      <c r="K56" s="69"/>
      <c r="L56" s="74"/>
    </row>
    <row r="57" spans="1:12" ht="18.75" x14ac:dyDescent="0.2">
      <c r="A57" s="105" t="s">
        <v>31</v>
      </c>
      <c r="B57" s="302">
        <v>555</v>
      </c>
      <c r="C57" s="89">
        <v>1</v>
      </c>
      <c r="D57" s="89">
        <v>11</v>
      </c>
      <c r="E57" s="90" t="s">
        <v>7</v>
      </c>
      <c r="F57" s="91" t="s">
        <v>7</v>
      </c>
      <c r="G57" s="83">
        <f t="shared" ref="G57:I60" si="15">G58</f>
        <v>900</v>
      </c>
      <c r="H57" s="83">
        <f t="shared" si="15"/>
        <v>0</v>
      </c>
      <c r="I57" s="92">
        <f t="shared" si="15"/>
        <v>0</v>
      </c>
      <c r="J57" s="71"/>
      <c r="K57" s="69"/>
      <c r="L57" s="74"/>
    </row>
    <row r="58" spans="1:12" ht="18.75" x14ac:dyDescent="0.2">
      <c r="A58" s="35" t="s">
        <v>9</v>
      </c>
      <c r="B58" s="302">
        <v>555</v>
      </c>
      <c r="C58" s="36">
        <v>1</v>
      </c>
      <c r="D58" s="36">
        <v>11</v>
      </c>
      <c r="E58" s="37" t="s">
        <v>10</v>
      </c>
      <c r="F58" s="38" t="s">
        <v>7</v>
      </c>
      <c r="G58" s="52">
        <f t="shared" si="15"/>
        <v>900</v>
      </c>
      <c r="H58" s="52">
        <f t="shared" si="15"/>
        <v>0</v>
      </c>
      <c r="I58" s="68">
        <f t="shared" si="15"/>
        <v>0</v>
      </c>
      <c r="J58" s="71"/>
      <c r="K58" s="69"/>
      <c r="L58" s="74"/>
    </row>
    <row r="59" spans="1:12" ht="18.75" x14ac:dyDescent="0.2">
      <c r="A59" s="35" t="s">
        <v>142</v>
      </c>
      <c r="B59" s="302">
        <v>555</v>
      </c>
      <c r="C59" s="36">
        <v>1</v>
      </c>
      <c r="D59" s="36">
        <v>11</v>
      </c>
      <c r="E59" s="37" t="s">
        <v>32</v>
      </c>
      <c r="F59" s="38" t="s">
        <v>7</v>
      </c>
      <c r="G59" s="52">
        <f t="shared" si="15"/>
        <v>900</v>
      </c>
      <c r="H59" s="52">
        <f t="shared" si="15"/>
        <v>0</v>
      </c>
      <c r="I59" s="68">
        <f t="shared" si="15"/>
        <v>0</v>
      </c>
      <c r="J59" s="71"/>
      <c r="K59" s="69"/>
      <c r="L59" s="74"/>
    </row>
    <row r="60" spans="1:12" ht="18.75" x14ac:dyDescent="0.2">
      <c r="A60" s="35" t="s">
        <v>19</v>
      </c>
      <c r="B60" s="302">
        <v>555</v>
      </c>
      <c r="C60" s="36">
        <v>1</v>
      </c>
      <c r="D60" s="36">
        <v>11</v>
      </c>
      <c r="E60" s="37" t="s">
        <v>32</v>
      </c>
      <c r="F60" s="38">
        <v>800</v>
      </c>
      <c r="G60" s="52">
        <f t="shared" si="15"/>
        <v>900</v>
      </c>
      <c r="H60" s="52">
        <f t="shared" si="15"/>
        <v>0</v>
      </c>
      <c r="I60" s="68">
        <f t="shared" si="15"/>
        <v>0</v>
      </c>
      <c r="J60" s="71"/>
      <c r="K60" s="69"/>
      <c r="L60" s="74"/>
    </row>
    <row r="61" spans="1:12" ht="18.75" x14ac:dyDescent="0.2">
      <c r="A61" s="35" t="s">
        <v>33</v>
      </c>
      <c r="B61" s="302">
        <v>555</v>
      </c>
      <c r="C61" s="36">
        <v>1</v>
      </c>
      <c r="D61" s="36">
        <v>11</v>
      </c>
      <c r="E61" s="37" t="s">
        <v>32</v>
      </c>
      <c r="F61" s="38">
        <v>870</v>
      </c>
      <c r="G61" s="52">
        <v>900</v>
      </c>
      <c r="H61" s="52">
        <v>0</v>
      </c>
      <c r="I61" s="68">
        <v>0</v>
      </c>
      <c r="J61" s="71"/>
      <c r="K61" s="69"/>
      <c r="L61" s="74"/>
    </row>
    <row r="62" spans="1:12" ht="18.75" x14ac:dyDescent="0.2">
      <c r="A62" s="105" t="s">
        <v>34</v>
      </c>
      <c r="B62" s="175">
        <v>555</v>
      </c>
      <c r="C62" s="89">
        <v>1</v>
      </c>
      <c r="D62" s="89">
        <v>13</v>
      </c>
      <c r="E62" s="90" t="s">
        <v>7</v>
      </c>
      <c r="F62" s="91" t="s">
        <v>7</v>
      </c>
      <c r="G62" s="83">
        <f>G63</f>
        <v>1150.3</v>
      </c>
      <c r="H62" s="83">
        <f>H63</f>
        <v>1512.2</v>
      </c>
      <c r="I62" s="92">
        <f>I63</f>
        <v>1712.2</v>
      </c>
      <c r="J62" s="71"/>
      <c r="K62" s="69"/>
      <c r="L62" s="74"/>
    </row>
    <row r="63" spans="1:12" ht="18.75" x14ac:dyDescent="0.2">
      <c r="A63" s="35" t="s">
        <v>9</v>
      </c>
      <c r="B63" s="302">
        <v>555</v>
      </c>
      <c r="C63" s="36">
        <v>1</v>
      </c>
      <c r="D63" s="36">
        <v>13</v>
      </c>
      <c r="E63" s="37" t="s">
        <v>10</v>
      </c>
      <c r="F63" s="38" t="s">
        <v>7</v>
      </c>
      <c r="G63" s="52">
        <f>G64+G67</f>
        <v>1150.3</v>
      </c>
      <c r="H63" s="52">
        <f>H64+H67</f>
        <v>1512.2</v>
      </c>
      <c r="I63" s="68">
        <f>I64+I67</f>
        <v>1712.2</v>
      </c>
      <c r="J63" s="71"/>
      <c r="K63" s="69"/>
      <c r="L63" s="74"/>
    </row>
    <row r="64" spans="1:12" ht="31.5" x14ac:dyDescent="0.2">
      <c r="A64" s="35" t="s">
        <v>35</v>
      </c>
      <c r="B64" s="302">
        <v>555</v>
      </c>
      <c r="C64" s="36">
        <v>1</v>
      </c>
      <c r="D64" s="36">
        <v>13</v>
      </c>
      <c r="E64" s="37" t="s">
        <v>36</v>
      </c>
      <c r="F64" s="38" t="s">
        <v>7</v>
      </c>
      <c r="G64" s="52">
        <f t="shared" ref="G64:I65" si="16">G65</f>
        <v>680</v>
      </c>
      <c r="H64" s="52">
        <f t="shared" si="16"/>
        <v>680</v>
      </c>
      <c r="I64" s="68">
        <f t="shared" si="16"/>
        <v>880</v>
      </c>
      <c r="J64" s="71"/>
      <c r="K64" s="69"/>
      <c r="L64" s="74"/>
    </row>
    <row r="65" spans="1:12" ht="31.5" x14ac:dyDescent="0.2">
      <c r="A65" s="35" t="s">
        <v>143</v>
      </c>
      <c r="B65" s="302">
        <v>555</v>
      </c>
      <c r="C65" s="36">
        <v>1</v>
      </c>
      <c r="D65" s="36">
        <v>13</v>
      </c>
      <c r="E65" s="37" t="s">
        <v>36</v>
      </c>
      <c r="F65" s="38">
        <v>200</v>
      </c>
      <c r="G65" s="52">
        <f t="shared" si="16"/>
        <v>680</v>
      </c>
      <c r="H65" s="52">
        <f t="shared" si="16"/>
        <v>680</v>
      </c>
      <c r="I65" s="68">
        <f t="shared" si="16"/>
        <v>880</v>
      </c>
      <c r="J65" s="71"/>
      <c r="K65" s="69"/>
      <c r="L65" s="74"/>
    </row>
    <row r="66" spans="1:12" ht="31.5" x14ac:dyDescent="0.2">
      <c r="A66" s="35" t="s">
        <v>18</v>
      </c>
      <c r="B66" s="302">
        <v>555</v>
      </c>
      <c r="C66" s="36">
        <v>1</v>
      </c>
      <c r="D66" s="36">
        <v>13</v>
      </c>
      <c r="E66" s="37" t="s">
        <v>36</v>
      </c>
      <c r="F66" s="38">
        <v>240</v>
      </c>
      <c r="G66" s="52">
        <f>'Приложение 5'!F66</f>
        <v>680</v>
      </c>
      <c r="H66" s="52">
        <f>'Приложение 5'!G66</f>
        <v>680</v>
      </c>
      <c r="I66" s="52">
        <f>'Приложение 5'!H66</f>
        <v>880</v>
      </c>
      <c r="J66" s="71"/>
      <c r="K66" s="69"/>
      <c r="L66" s="75"/>
    </row>
    <row r="67" spans="1:12" ht="18.75" x14ac:dyDescent="0.2">
      <c r="A67" s="35" t="s">
        <v>37</v>
      </c>
      <c r="B67" s="302">
        <v>555</v>
      </c>
      <c r="C67" s="36">
        <v>1</v>
      </c>
      <c r="D67" s="36">
        <v>13</v>
      </c>
      <c r="E67" s="37" t="s">
        <v>38</v>
      </c>
      <c r="F67" s="38" t="s">
        <v>7</v>
      </c>
      <c r="G67" s="52">
        <f>G68+G70</f>
        <v>470.3</v>
      </c>
      <c r="H67" s="52">
        <f>H68+H70</f>
        <v>832.2</v>
      </c>
      <c r="I67" s="68">
        <f>I68+I70</f>
        <v>832.2</v>
      </c>
      <c r="J67" s="71"/>
      <c r="K67" s="69"/>
      <c r="L67" s="75"/>
    </row>
    <row r="68" spans="1:12" ht="31.5" x14ac:dyDescent="0.2">
      <c r="A68" s="35" t="s">
        <v>143</v>
      </c>
      <c r="B68" s="302">
        <v>555</v>
      </c>
      <c r="C68" s="36">
        <v>1</v>
      </c>
      <c r="D68" s="36">
        <v>13</v>
      </c>
      <c r="E68" s="37" t="s">
        <v>38</v>
      </c>
      <c r="F68" s="38">
        <v>200</v>
      </c>
      <c r="G68" s="52">
        <f>G69</f>
        <v>113.3</v>
      </c>
      <c r="H68" s="52">
        <f>H69</f>
        <v>32.200000000000003</v>
      </c>
      <c r="I68" s="68">
        <f>I69</f>
        <v>32.200000000000003</v>
      </c>
      <c r="J68" s="71"/>
      <c r="K68" s="69"/>
      <c r="L68" s="75"/>
    </row>
    <row r="69" spans="1:12" ht="31.5" x14ac:dyDescent="0.2">
      <c r="A69" s="35" t="s">
        <v>18</v>
      </c>
      <c r="B69" s="302">
        <v>555</v>
      </c>
      <c r="C69" s="36">
        <v>1</v>
      </c>
      <c r="D69" s="36">
        <v>13</v>
      </c>
      <c r="E69" s="37" t="s">
        <v>38</v>
      </c>
      <c r="F69" s="38">
        <v>240</v>
      </c>
      <c r="G69" s="52">
        <f>'Приложение 5'!F69</f>
        <v>113.3</v>
      </c>
      <c r="H69" s="52">
        <f>'Приложение 5'!G69</f>
        <v>32.200000000000003</v>
      </c>
      <c r="I69" s="52">
        <f>'Приложение 5'!H69</f>
        <v>32.200000000000003</v>
      </c>
      <c r="J69" s="71"/>
      <c r="K69" s="69"/>
      <c r="L69" s="75"/>
    </row>
    <row r="70" spans="1:12" ht="18.75" x14ac:dyDescent="0.2">
      <c r="A70" s="35" t="s">
        <v>19</v>
      </c>
      <c r="B70" s="302">
        <v>555</v>
      </c>
      <c r="C70" s="36">
        <v>1</v>
      </c>
      <c r="D70" s="36">
        <v>13</v>
      </c>
      <c r="E70" s="37" t="s">
        <v>38</v>
      </c>
      <c r="F70" s="38">
        <v>800</v>
      </c>
      <c r="G70" s="52">
        <f>G71+G72</f>
        <v>357</v>
      </c>
      <c r="H70" s="52">
        <f>H71+H72</f>
        <v>800</v>
      </c>
      <c r="I70" s="68">
        <f>I71+I72</f>
        <v>800</v>
      </c>
      <c r="J70" s="71"/>
      <c r="K70" s="69"/>
      <c r="L70" s="75"/>
    </row>
    <row r="71" spans="1:12" ht="18.75" x14ac:dyDescent="0.2">
      <c r="A71" s="35" t="s">
        <v>39</v>
      </c>
      <c r="B71" s="302">
        <v>555</v>
      </c>
      <c r="C71" s="36">
        <v>1</v>
      </c>
      <c r="D71" s="36">
        <v>13</v>
      </c>
      <c r="E71" s="37" t="s">
        <v>38</v>
      </c>
      <c r="F71" s="38">
        <v>830</v>
      </c>
      <c r="G71" s="52">
        <f>'Приложение 5'!F71</f>
        <v>150</v>
      </c>
      <c r="H71" s="52">
        <f>'Приложение 5'!G71</f>
        <v>200</v>
      </c>
      <c r="I71" s="52">
        <f>'Приложение 5'!H71</f>
        <v>200</v>
      </c>
      <c r="J71" s="71"/>
      <c r="K71" s="69"/>
      <c r="L71" s="75"/>
    </row>
    <row r="72" spans="1:12" ht="18.75" x14ac:dyDescent="0.2">
      <c r="A72" s="35" t="s">
        <v>20</v>
      </c>
      <c r="B72" s="302">
        <v>555</v>
      </c>
      <c r="C72" s="36">
        <v>1</v>
      </c>
      <c r="D72" s="36">
        <v>13</v>
      </c>
      <c r="E72" s="37" t="s">
        <v>38</v>
      </c>
      <c r="F72" s="38">
        <v>850</v>
      </c>
      <c r="G72" s="52">
        <f>'Приложение 5'!F72</f>
        <v>207</v>
      </c>
      <c r="H72" s="52">
        <f>'Приложение 5'!G72</f>
        <v>600</v>
      </c>
      <c r="I72" s="52">
        <f>'Приложение 5'!H72</f>
        <v>600</v>
      </c>
      <c r="J72" s="71"/>
      <c r="K72" s="69"/>
      <c r="L72" s="75"/>
    </row>
    <row r="73" spans="1:12" ht="18.75" x14ac:dyDescent="0.2">
      <c r="A73" s="105" t="s">
        <v>40</v>
      </c>
      <c r="B73" s="175">
        <v>555</v>
      </c>
      <c r="C73" s="89">
        <v>2</v>
      </c>
      <c r="D73" s="89">
        <v>3</v>
      </c>
      <c r="E73" s="90" t="s">
        <v>7</v>
      </c>
      <c r="F73" s="91" t="s">
        <v>7</v>
      </c>
      <c r="G73" s="83">
        <f t="shared" ref="G73:I74" si="17">G74</f>
        <v>824.9</v>
      </c>
      <c r="H73" s="83">
        <f t="shared" si="17"/>
        <v>833.4</v>
      </c>
      <c r="I73" s="92">
        <f t="shared" si="17"/>
        <v>866.69999999999993</v>
      </c>
      <c r="J73" s="71"/>
      <c r="K73" s="69"/>
      <c r="L73" s="75"/>
    </row>
    <row r="74" spans="1:12" ht="18.75" x14ac:dyDescent="0.2">
      <c r="A74" s="35" t="s">
        <v>15</v>
      </c>
      <c r="B74" s="302">
        <v>555</v>
      </c>
      <c r="C74" s="36">
        <v>2</v>
      </c>
      <c r="D74" s="36">
        <v>3</v>
      </c>
      <c r="E74" s="37" t="s">
        <v>10</v>
      </c>
      <c r="F74" s="38" t="s">
        <v>7</v>
      </c>
      <c r="G74" s="52">
        <f t="shared" si="17"/>
        <v>824.9</v>
      </c>
      <c r="H74" s="52">
        <f t="shared" si="17"/>
        <v>833.4</v>
      </c>
      <c r="I74" s="68">
        <f t="shared" si="17"/>
        <v>866.69999999999993</v>
      </c>
      <c r="J74" s="71"/>
      <c r="K74" s="69"/>
      <c r="L74" s="75"/>
    </row>
    <row r="75" spans="1:12" s="7" customFormat="1" ht="47.25" x14ac:dyDescent="0.2">
      <c r="A75" s="49" t="s">
        <v>41</v>
      </c>
      <c r="B75" s="302">
        <v>555</v>
      </c>
      <c r="C75" s="36">
        <v>2</v>
      </c>
      <c r="D75" s="36">
        <v>3</v>
      </c>
      <c r="E75" s="37" t="s">
        <v>42</v>
      </c>
      <c r="F75" s="170" t="s">
        <v>7</v>
      </c>
      <c r="G75" s="176">
        <f>G76+G78</f>
        <v>824.9</v>
      </c>
      <c r="H75" s="176">
        <f>H76+H78</f>
        <v>833.4</v>
      </c>
      <c r="I75" s="177">
        <f>I76+I78</f>
        <v>866.69999999999993</v>
      </c>
      <c r="J75" s="76"/>
      <c r="K75" s="77"/>
      <c r="L75" s="75"/>
    </row>
    <row r="76" spans="1:12" ht="63" x14ac:dyDescent="0.2">
      <c r="A76" s="35" t="s">
        <v>13</v>
      </c>
      <c r="B76" s="302">
        <v>555</v>
      </c>
      <c r="C76" s="36">
        <v>2</v>
      </c>
      <c r="D76" s="36">
        <v>3</v>
      </c>
      <c r="E76" s="37" t="s">
        <v>42</v>
      </c>
      <c r="F76" s="38">
        <v>100</v>
      </c>
      <c r="G76" s="52">
        <f>G77</f>
        <v>730.9</v>
      </c>
      <c r="H76" s="52">
        <f>H77</f>
        <v>739.5</v>
      </c>
      <c r="I76" s="68">
        <f>I77</f>
        <v>772.8</v>
      </c>
      <c r="J76" s="71"/>
      <c r="K76" s="69"/>
      <c r="L76" s="75"/>
    </row>
    <row r="77" spans="1:12" ht="31.5" x14ac:dyDescent="0.2">
      <c r="A77" s="35" t="s">
        <v>43</v>
      </c>
      <c r="B77" s="302">
        <v>555</v>
      </c>
      <c r="C77" s="36">
        <v>2</v>
      </c>
      <c r="D77" s="36">
        <v>3</v>
      </c>
      <c r="E77" s="37" t="s">
        <v>42</v>
      </c>
      <c r="F77" s="38">
        <v>120</v>
      </c>
      <c r="G77" s="52">
        <f>'Приложение 5'!F77</f>
        <v>730.9</v>
      </c>
      <c r="H77" s="52">
        <f>'Приложение 5'!G77</f>
        <v>739.5</v>
      </c>
      <c r="I77" s="52">
        <f>'Приложение 5'!H77</f>
        <v>772.8</v>
      </c>
      <c r="J77" s="71"/>
      <c r="K77" s="69"/>
      <c r="L77" s="75"/>
    </row>
    <row r="78" spans="1:12" ht="31.5" x14ac:dyDescent="0.2">
      <c r="A78" s="35" t="s">
        <v>143</v>
      </c>
      <c r="B78" s="302">
        <v>555</v>
      </c>
      <c r="C78" s="36">
        <v>2</v>
      </c>
      <c r="D78" s="36">
        <v>3</v>
      </c>
      <c r="E78" s="37" t="s">
        <v>44</v>
      </c>
      <c r="F78" s="38">
        <v>200</v>
      </c>
      <c r="G78" s="52">
        <f>G79</f>
        <v>94</v>
      </c>
      <c r="H78" s="52">
        <f>H79</f>
        <v>93.9</v>
      </c>
      <c r="I78" s="68">
        <f>I79</f>
        <v>93.9</v>
      </c>
      <c r="J78" s="71"/>
      <c r="K78" s="69"/>
      <c r="L78" s="75"/>
    </row>
    <row r="79" spans="1:12" ht="31.5" x14ac:dyDescent="0.2">
      <c r="A79" s="35" t="s">
        <v>18</v>
      </c>
      <c r="B79" s="302">
        <v>555</v>
      </c>
      <c r="C79" s="36">
        <v>2</v>
      </c>
      <c r="D79" s="36">
        <v>3</v>
      </c>
      <c r="E79" s="37" t="s">
        <v>44</v>
      </c>
      <c r="F79" s="38">
        <v>240</v>
      </c>
      <c r="G79" s="52">
        <f>'Приложение 5'!F79</f>
        <v>94</v>
      </c>
      <c r="H79" s="52">
        <f>'Приложение 5'!G79</f>
        <v>93.9</v>
      </c>
      <c r="I79" s="52">
        <f>'Приложение 5'!H79</f>
        <v>93.9</v>
      </c>
      <c r="J79" s="71"/>
      <c r="K79" s="69"/>
      <c r="L79" s="75"/>
    </row>
    <row r="80" spans="1:12" ht="31.5" x14ac:dyDescent="0.2">
      <c r="A80" s="105" t="s">
        <v>45</v>
      </c>
      <c r="B80" s="175">
        <v>555</v>
      </c>
      <c r="C80" s="89">
        <v>3</v>
      </c>
      <c r="D80" s="36"/>
      <c r="E80" s="37"/>
      <c r="F80" s="38"/>
      <c r="G80" s="83">
        <f>G81</f>
        <v>283.8</v>
      </c>
      <c r="H80" s="83">
        <f>H81</f>
        <v>300</v>
      </c>
      <c r="I80" s="92">
        <f>I81</f>
        <v>500</v>
      </c>
      <c r="J80" s="71"/>
      <c r="K80" s="69"/>
      <c r="L80" s="75"/>
    </row>
    <row r="81" spans="1:12" ht="47.25" x14ac:dyDescent="0.2">
      <c r="A81" s="105" t="str">
        <f>'Приложение 5'!A81</f>
        <v>Защита населения и территории от чрезвычайных ситуаций природного и техногенного характера, пожарная безопасность</v>
      </c>
      <c r="B81" s="175">
        <v>555</v>
      </c>
      <c r="C81" s="89">
        <v>3</v>
      </c>
      <c r="D81" s="89">
        <v>10</v>
      </c>
      <c r="E81" s="90" t="s">
        <v>7</v>
      </c>
      <c r="F81" s="91" t="s">
        <v>7</v>
      </c>
      <c r="G81" s="83">
        <f>G82+G89</f>
        <v>283.8</v>
      </c>
      <c r="H81" s="83">
        <f>H82+H89</f>
        <v>300</v>
      </c>
      <c r="I81" s="92">
        <f>I82+I89</f>
        <v>500</v>
      </c>
      <c r="J81" s="71"/>
      <c r="K81" s="69"/>
      <c r="L81" s="75"/>
    </row>
    <row r="82" spans="1:12" ht="63" x14ac:dyDescent="0.2">
      <c r="A82" s="105" t="s">
        <v>244</v>
      </c>
      <c r="B82" s="175">
        <v>555</v>
      </c>
      <c r="C82" s="89">
        <v>3</v>
      </c>
      <c r="D82" s="89">
        <v>10</v>
      </c>
      <c r="E82" s="90" t="s">
        <v>46</v>
      </c>
      <c r="F82" s="91" t="s">
        <v>7</v>
      </c>
      <c r="G82" s="83">
        <f>G83+G86</f>
        <v>283.8</v>
      </c>
      <c r="H82" s="83">
        <f>H83+H86</f>
        <v>300</v>
      </c>
      <c r="I82" s="92">
        <f>I83+I86</f>
        <v>500</v>
      </c>
      <c r="J82" s="71"/>
      <c r="K82" s="69"/>
      <c r="L82" s="75"/>
    </row>
    <row r="83" spans="1:12" ht="47.25" x14ac:dyDescent="0.2">
      <c r="A83" s="35" t="s">
        <v>47</v>
      </c>
      <c r="B83" s="302">
        <v>555</v>
      </c>
      <c r="C83" s="36">
        <v>3</v>
      </c>
      <c r="D83" s="36">
        <v>10</v>
      </c>
      <c r="E83" s="37" t="s">
        <v>48</v>
      </c>
      <c r="F83" s="38" t="s">
        <v>7</v>
      </c>
      <c r="G83" s="52">
        <f t="shared" ref="G83:I84" si="18">G84</f>
        <v>283.8</v>
      </c>
      <c r="H83" s="52">
        <f t="shared" si="18"/>
        <v>300</v>
      </c>
      <c r="I83" s="68">
        <f t="shared" si="18"/>
        <v>500</v>
      </c>
      <c r="J83" s="71"/>
      <c r="K83" s="69"/>
      <c r="L83" s="75"/>
    </row>
    <row r="84" spans="1:12" ht="31.5" x14ac:dyDescent="0.2">
      <c r="A84" s="35" t="s">
        <v>143</v>
      </c>
      <c r="B84" s="302">
        <v>555</v>
      </c>
      <c r="C84" s="36">
        <v>3</v>
      </c>
      <c r="D84" s="36">
        <v>10</v>
      </c>
      <c r="E84" s="37" t="s">
        <v>48</v>
      </c>
      <c r="F84" s="38">
        <v>200</v>
      </c>
      <c r="G84" s="52">
        <f t="shared" si="18"/>
        <v>283.8</v>
      </c>
      <c r="H84" s="52">
        <f t="shared" si="18"/>
        <v>300</v>
      </c>
      <c r="I84" s="68">
        <f t="shared" si="18"/>
        <v>500</v>
      </c>
      <c r="J84" s="71"/>
      <c r="K84" s="69"/>
      <c r="L84" s="75"/>
    </row>
    <row r="85" spans="1:12" ht="31.5" x14ac:dyDescent="0.2">
      <c r="A85" s="35" t="s">
        <v>18</v>
      </c>
      <c r="B85" s="302">
        <v>555</v>
      </c>
      <c r="C85" s="36">
        <v>3</v>
      </c>
      <c r="D85" s="36">
        <v>10</v>
      </c>
      <c r="E85" s="37" t="s">
        <v>48</v>
      </c>
      <c r="F85" s="38">
        <v>240</v>
      </c>
      <c r="G85" s="52">
        <f>'Приложение 5'!F85</f>
        <v>283.8</v>
      </c>
      <c r="H85" s="52">
        <f>'Приложение 5'!G85</f>
        <v>300</v>
      </c>
      <c r="I85" s="52">
        <f>'Приложение 5'!H85</f>
        <v>500</v>
      </c>
      <c r="J85" s="71"/>
      <c r="K85" s="69"/>
      <c r="L85" s="74"/>
    </row>
    <row r="86" spans="1:12" ht="47.25" hidden="1" x14ac:dyDescent="0.2">
      <c r="A86" s="35" t="s">
        <v>49</v>
      </c>
      <c r="B86" s="302">
        <v>555</v>
      </c>
      <c r="C86" s="36">
        <v>3</v>
      </c>
      <c r="D86" s="36">
        <v>10</v>
      </c>
      <c r="E86" s="37" t="s">
        <v>50</v>
      </c>
      <c r="F86" s="38"/>
      <c r="G86" s="52">
        <f t="shared" ref="G86:I87" si="19">G87</f>
        <v>0</v>
      </c>
      <c r="H86" s="52">
        <f t="shared" si="19"/>
        <v>0</v>
      </c>
      <c r="I86" s="68">
        <f t="shared" si="19"/>
        <v>0</v>
      </c>
      <c r="J86" s="71"/>
      <c r="K86" s="69"/>
      <c r="L86" s="69"/>
    </row>
    <row r="87" spans="1:12" ht="31.5" hidden="1" x14ac:dyDescent="0.2">
      <c r="A87" s="35" t="s">
        <v>143</v>
      </c>
      <c r="B87" s="302">
        <v>555</v>
      </c>
      <c r="C87" s="36">
        <v>3</v>
      </c>
      <c r="D87" s="36">
        <v>10</v>
      </c>
      <c r="E87" s="37" t="s">
        <v>50</v>
      </c>
      <c r="F87" s="38">
        <v>200</v>
      </c>
      <c r="G87" s="52">
        <f t="shared" si="19"/>
        <v>0</v>
      </c>
      <c r="H87" s="52">
        <f t="shared" si="19"/>
        <v>0</v>
      </c>
      <c r="I87" s="68">
        <f t="shared" si="19"/>
        <v>0</v>
      </c>
      <c r="J87" s="71"/>
      <c r="K87" s="69"/>
      <c r="L87" s="69"/>
    </row>
    <row r="88" spans="1:12" ht="31.5" hidden="1" x14ac:dyDescent="0.2">
      <c r="A88" s="35" t="s">
        <v>18</v>
      </c>
      <c r="B88" s="302">
        <v>555</v>
      </c>
      <c r="C88" s="36">
        <v>3</v>
      </c>
      <c r="D88" s="36">
        <v>10</v>
      </c>
      <c r="E88" s="37" t="s">
        <v>50</v>
      </c>
      <c r="F88" s="38">
        <v>240</v>
      </c>
      <c r="G88" s="52"/>
      <c r="H88" s="52"/>
      <c r="I88" s="68"/>
      <c r="J88" s="71"/>
      <c r="K88" s="69"/>
      <c r="L88" s="69"/>
    </row>
    <row r="89" spans="1:12" ht="18.75" hidden="1" x14ac:dyDescent="0.2">
      <c r="A89" s="105" t="s">
        <v>9</v>
      </c>
      <c r="B89" s="175">
        <v>555</v>
      </c>
      <c r="C89" s="89">
        <v>3</v>
      </c>
      <c r="D89" s="89">
        <v>9</v>
      </c>
      <c r="E89" s="90" t="s">
        <v>10</v>
      </c>
      <c r="F89" s="91"/>
      <c r="G89" s="83">
        <f>G90+G93</f>
        <v>0</v>
      </c>
      <c r="H89" s="83">
        <f>H90+H93</f>
        <v>0</v>
      </c>
      <c r="I89" s="92">
        <f>I90+I93</f>
        <v>0</v>
      </c>
      <c r="J89" s="71"/>
      <c r="K89" s="69"/>
      <c r="L89" s="69"/>
    </row>
    <row r="90" spans="1:12" ht="47.25" hidden="1" x14ac:dyDescent="0.2">
      <c r="A90" s="35" t="s">
        <v>51</v>
      </c>
      <c r="B90" s="302">
        <v>555</v>
      </c>
      <c r="C90" s="36">
        <v>3</v>
      </c>
      <c r="D90" s="36">
        <v>9</v>
      </c>
      <c r="E90" s="37" t="s">
        <v>52</v>
      </c>
      <c r="F90" s="38"/>
      <c r="G90" s="52">
        <f t="shared" ref="G90:I91" si="20">G91</f>
        <v>0</v>
      </c>
      <c r="H90" s="52">
        <f t="shared" si="20"/>
        <v>0</v>
      </c>
      <c r="I90" s="68">
        <f t="shared" si="20"/>
        <v>0</v>
      </c>
      <c r="J90" s="71"/>
      <c r="K90" s="69"/>
      <c r="L90" s="69"/>
    </row>
    <row r="91" spans="1:12" ht="31.5" hidden="1" x14ac:dyDescent="0.2">
      <c r="A91" s="35" t="s">
        <v>143</v>
      </c>
      <c r="B91" s="302">
        <v>555</v>
      </c>
      <c r="C91" s="36">
        <v>3</v>
      </c>
      <c r="D91" s="36">
        <v>9</v>
      </c>
      <c r="E91" s="37" t="s">
        <v>52</v>
      </c>
      <c r="F91" s="38">
        <v>200</v>
      </c>
      <c r="G91" s="52">
        <f t="shared" si="20"/>
        <v>0</v>
      </c>
      <c r="H91" s="52">
        <f t="shared" si="20"/>
        <v>0</v>
      </c>
      <c r="I91" s="68">
        <f t="shared" si="20"/>
        <v>0</v>
      </c>
      <c r="J91" s="71"/>
      <c r="K91" s="69"/>
      <c r="L91" s="69"/>
    </row>
    <row r="92" spans="1:12" ht="31.5" hidden="1" x14ac:dyDescent="0.2">
      <c r="A92" s="35" t="s">
        <v>18</v>
      </c>
      <c r="B92" s="302">
        <v>555</v>
      </c>
      <c r="C92" s="36">
        <v>3</v>
      </c>
      <c r="D92" s="36">
        <v>9</v>
      </c>
      <c r="E92" s="37" t="s">
        <v>52</v>
      </c>
      <c r="F92" s="38">
        <v>240</v>
      </c>
      <c r="G92" s="52"/>
      <c r="H92" s="52"/>
      <c r="I92" s="68"/>
      <c r="J92" s="71"/>
      <c r="K92" s="69"/>
      <c r="L92" s="69"/>
    </row>
    <row r="93" spans="1:12" ht="31.5" hidden="1" x14ac:dyDescent="0.2">
      <c r="A93" s="35" t="s">
        <v>53</v>
      </c>
      <c r="B93" s="302">
        <v>555</v>
      </c>
      <c r="C93" s="36">
        <v>3</v>
      </c>
      <c r="D93" s="36">
        <v>9</v>
      </c>
      <c r="E93" s="37" t="s">
        <v>54</v>
      </c>
      <c r="F93" s="38"/>
      <c r="G93" s="52">
        <f t="shared" ref="G93:I94" si="21">G94</f>
        <v>0</v>
      </c>
      <c r="H93" s="52">
        <f t="shared" si="21"/>
        <v>0</v>
      </c>
      <c r="I93" s="68">
        <f t="shared" si="21"/>
        <v>0</v>
      </c>
      <c r="J93" s="71"/>
      <c r="K93" s="69"/>
      <c r="L93" s="69"/>
    </row>
    <row r="94" spans="1:12" ht="31.5" hidden="1" x14ac:dyDescent="0.2">
      <c r="A94" s="35" t="s">
        <v>143</v>
      </c>
      <c r="B94" s="302">
        <v>555</v>
      </c>
      <c r="C94" s="36">
        <v>3</v>
      </c>
      <c r="D94" s="36">
        <v>9</v>
      </c>
      <c r="E94" s="37" t="s">
        <v>54</v>
      </c>
      <c r="F94" s="38">
        <v>200</v>
      </c>
      <c r="G94" s="52">
        <f t="shared" si="21"/>
        <v>0</v>
      </c>
      <c r="H94" s="52">
        <f t="shared" si="21"/>
        <v>0</v>
      </c>
      <c r="I94" s="68">
        <f t="shared" si="21"/>
        <v>0</v>
      </c>
      <c r="J94" s="71"/>
      <c r="K94" s="69"/>
      <c r="L94" s="69"/>
    </row>
    <row r="95" spans="1:12" ht="31.5" hidden="1" x14ac:dyDescent="0.2">
      <c r="A95" s="35" t="s">
        <v>18</v>
      </c>
      <c r="B95" s="302">
        <v>555</v>
      </c>
      <c r="C95" s="36">
        <v>3</v>
      </c>
      <c r="D95" s="36">
        <v>9</v>
      </c>
      <c r="E95" s="37" t="s">
        <v>54</v>
      </c>
      <c r="F95" s="38">
        <v>240</v>
      </c>
      <c r="G95" s="52">
        <v>0</v>
      </c>
      <c r="H95" s="52">
        <v>0</v>
      </c>
      <c r="I95" s="68">
        <v>0</v>
      </c>
      <c r="J95" s="71"/>
      <c r="K95" s="69"/>
      <c r="L95" s="69"/>
    </row>
    <row r="96" spans="1:12" ht="18.75" x14ac:dyDescent="0.2">
      <c r="A96" s="105" t="s">
        <v>55</v>
      </c>
      <c r="B96" s="175">
        <v>555</v>
      </c>
      <c r="C96" s="89">
        <v>4</v>
      </c>
      <c r="D96" s="36"/>
      <c r="E96" s="37"/>
      <c r="F96" s="38"/>
      <c r="G96" s="83">
        <f>G97+G130</f>
        <v>127774.40000000001</v>
      </c>
      <c r="H96" s="83">
        <f>H97+H130</f>
        <v>8853.5999999999985</v>
      </c>
      <c r="I96" s="83">
        <f>I97+I130</f>
        <v>9194.5</v>
      </c>
      <c r="J96" s="71"/>
      <c r="K96" s="69"/>
      <c r="L96" s="69"/>
    </row>
    <row r="97" spans="1:12" ht="18.75" x14ac:dyDescent="0.2">
      <c r="A97" s="105" t="s">
        <v>56</v>
      </c>
      <c r="B97" s="175">
        <v>555</v>
      </c>
      <c r="C97" s="89">
        <v>4</v>
      </c>
      <c r="D97" s="89">
        <v>9</v>
      </c>
      <c r="E97" s="90" t="s">
        <v>7</v>
      </c>
      <c r="F97" s="91" t="s">
        <v>7</v>
      </c>
      <c r="G97" s="83">
        <f>G98+G113+G117</f>
        <v>127501.6</v>
      </c>
      <c r="H97" s="83">
        <f>H98+H113+H117</f>
        <v>8653.5999999999985</v>
      </c>
      <c r="I97" s="92">
        <f>I98+I113+I117</f>
        <v>8994.5</v>
      </c>
      <c r="J97" s="71"/>
      <c r="K97" s="69"/>
      <c r="L97" s="69"/>
    </row>
    <row r="98" spans="1:12" ht="47.25" x14ac:dyDescent="0.2">
      <c r="A98" s="105" t="s">
        <v>245</v>
      </c>
      <c r="B98" s="175">
        <v>555</v>
      </c>
      <c r="C98" s="89">
        <v>4</v>
      </c>
      <c r="D98" s="89">
        <v>9</v>
      </c>
      <c r="E98" s="90" t="s">
        <v>57</v>
      </c>
      <c r="F98" s="91"/>
      <c r="G98" s="83">
        <f>G102+G106+G99+G110</f>
        <v>8449</v>
      </c>
      <c r="H98" s="83">
        <f>H102+H106</f>
        <v>7253.5999999999995</v>
      </c>
      <c r="I98" s="92">
        <f>I102+I106</f>
        <v>7294.5</v>
      </c>
      <c r="J98" s="71"/>
      <c r="K98" s="69"/>
      <c r="L98" s="69"/>
    </row>
    <row r="99" spans="1:12" ht="126" hidden="1" x14ac:dyDescent="0.2">
      <c r="A99" s="105" t="s">
        <v>406</v>
      </c>
      <c r="B99" s="175">
        <v>555</v>
      </c>
      <c r="C99" s="89">
        <v>4</v>
      </c>
      <c r="D99" s="89">
        <v>9</v>
      </c>
      <c r="E99" s="90" t="s">
        <v>265</v>
      </c>
      <c r="F99" s="91"/>
      <c r="G99" s="83">
        <f>G100</f>
        <v>0</v>
      </c>
      <c r="H99" s="83">
        <f t="shared" ref="H99:I100" si="22">H100</f>
        <v>0</v>
      </c>
      <c r="I99" s="83">
        <f t="shared" si="22"/>
        <v>0</v>
      </c>
      <c r="J99" s="71"/>
      <c r="K99" s="69"/>
      <c r="L99" s="69"/>
    </row>
    <row r="100" spans="1:12" ht="31.5" hidden="1" x14ac:dyDescent="0.2">
      <c r="A100" s="49" t="s">
        <v>143</v>
      </c>
      <c r="B100" s="302">
        <v>555</v>
      </c>
      <c r="C100" s="36">
        <v>4</v>
      </c>
      <c r="D100" s="36">
        <v>9</v>
      </c>
      <c r="E100" s="37" t="s">
        <v>265</v>
      </c>
      <c r="F100" s="38">
        <v>200</v>
      </c>
      <c r="G100" s="52">
        <f>G101</f>
        <v>0</v>
      </c>
      <c r="H100" s="52">
        <f t="shared" si="22"/>
        <v>0</v>
      </c>
      <c r="I100" s="52">
        <f t="shared" si="22"/>
        <v>0</v>
      </c>
      <c r="J100" s="71"/>
      <c r="K100" s="69"/>
      <c r="L100" s="69"/>
    </row>
    <row r="101" spans="1:12" ht="31.5" hidden="1" x14ac:dyDescent="0.2">
      <c r="A101" s="49" t="s">
        <v>18</v>
      </c>
      <c r="B101" s="302">
        <v>555</v>
      </c>
      <c r="C101" s="36">
        <v>4</v>
      </c>
      <c r="D101" s="36">
        <v>9</v>
      </c>
      <c r="E101" s="37" t="s">
        <v>265</v>
      </c>
      <c r="F101" s="38">
        <v>240</v>
      </c>
      <c r="G101" s="52">
        <f>'Приложение 5'!F101</f>
        <v>0</v>
      </c>
      <c r="H101" s="52">
        <v>0</v>
      </c>
      <c r="I101" s="68">
        <v>0</v>
      </c>
      <c r="J101" s="71"/>
      <c r="K101" s="69"/>
      <c r="L101" s="69"/>
    </row>
    <row r="102" spans="1:12" ht="47.25" x14ac:dyDescent="0.2">
      <c r="A102" s="105" t="s">
        <v>246</v>
      </c>
      <c r="B102" s="175">
        <v>555</v>
      </c>
      <c r="C102" s="89">
        <v>4</v>
      </c>
      <c r="D102" s="89">
        <v>9</v>
      </c>
      <c r="E102" s="90" t="s">
        <v>58</v>
      </c>
      <c r="F102" s="91"/>
      <c r="G102" s="83">
        <f t="shared" ref="G102:I104" si="23">G103</f>
        <v>8449</v>
      </c>
      <c r="H102" s="83">
        <f t="shared" si="23"/>
        <v>7253.5999999999995</v>
      </c>
      <c r="I102" s="92">
        <f t="shared" si="23"/>
        <v>7294.5</v>
      </c>
      <c r="J102" s="71"/>
      <c r="K102" s="69"/>
      <c r="L102" s="69"/>
    </row>
    <row r="103" spans="1:12" ht="47.25" x14ac:dyDescent="0.2">
      <c r="A103" s="35" t="s">
        <v>447</v>
      </c>
      <c r="B103" s="302">
        <v>555</v>
      </c>
      <c r="C103" s="36">
        <v>4</v>
      </c>
      <c r="D103" s="36">
        <v>9</v>
      </c>
      <c r="E103" s="37" t="s">
        <v>59</v>
      </c>
      <c r="F103" s="91"/>
      <c r="G103" s="52">
        <f t="shared" si="23"/>
        <v>8449</v>
      </c>
      <c r="H103" s="52">
        <f t="shared" si="23"/>
        <v>7253.5999999999995</v>
      </c>
      <c r="I103" s="68">
        <f t="shared" si="23"/>
        <v>7294.5</v>
      </c>
      <c r="J103" s="71"/>
      <c r="K103" s="69"/>
      <c r="L103" s="69"/>
    </row>
    <row r="104" spans="1:12" ht="31.5" x14ac:dyDescent="0.2">
      <c r="A104" s="35" t="s">
        <v>143</v>
      </c>
      <c r="B104" s="302">
        <v>555</v>
      </c>
      <c r="C104" s="36">
        <v>4</v>
      </c>
      <c r="D104" s="36">
        <v>9</v>
      </c>
      <c r="E104" s="37" t="s">
        <v>59</v>
      </c>
      <c r="F104" s="38">
        <v>200</v>
      </c>
      <c r="G104" s="52">
        <f t="shared" si="23"/>
        <v>8449</v>
      </c>
      <c r="H104" s="52">
        <f t="shared" si="23"/>
        <v>7253.5999999999995</v>
      </c>
      <c r="I104" s="68">
        <f t="shared" si="23"/>
        <v>7294.5</v>
      </c>
      <c r="J104" s="71"/>
      <c r="K104" s="69"/>
      <c r="L104" s="69"/>
    </row>
    <row r="105" spans="1:12" ht="31.5" x14ac:dyDescent="0.2">
      <c r="A105" s="35" t="s">
        <v>18</v>
      </c>
      <c r="B105" s="302">
        <v>555</v>
      </c>
      <c r="C105" s="36">
        <v>4</v>
      </c>
      <c r="D105" s="36">
        <v>9</v>
      </c>
      <c r="E105" s="37" t="s">
        <v>59</v>
      </c>
      <c r="F105" s="38">
        <v>240</v>
      </c>
      <c r="G105" s="52">
        <f>'Приложение 5'!F108</f>
        <v>8449</v>
      </c>
      <c r="H105" s="52">
        <f>'Приложение 5'!G108</f>
        <v>7253.5999999999995</v>
      </c>
      <c r="I105" s="52">
        <f>'Приложение 5'!H108</f>
        <v>7294.5</v>
      </c>
      <c r="J105" s="71"/>
      <c r="K105" s="69"/>
      <c r="L105" s="74"/>
    </row>
    <row r="106" spans="1:12" ht="47.25" hidden="1" x14ac:dyDescent="0.2">
      <c r="A106" s="105" t="s">
        <v>246</v>
      </c>
      <c r="B106" s="302">
        <v>555</v>
      </c>
      <c r="C106" s="89">
        <v>4</v>
      </c>
      <c r="D106" s="89">
        <v>9</v>
      </c>
      <c r="E106" s="90" t="s">
        <v>60</v>
      </c>
      <c r="F106" s="91"/>
      <c r="G106" s="83">
        <f t="shared" ref="G106:I108" si="24">G107</f>
        <v>0</v>
      </c>
      <c r="H106" s="83">
        <f t="shared" si="24"/>
        <v>0</v>
      </c>
      <c r="I106" s="92">
        <f t="shared" si="24"/>
        <v>0</v>
      </c>
      <c r="J106" s="71"/>
      <c r="K106" s="69"/>
      <c r="L106" s="74"/>
    </row>
    <row r="107" spans="1:12" ht="47.25" hidden="1" x14ac:dyDescent="0.2">
      <c r="A107" s="35" t="s">
        <v>447</v>
      </c>
      <c r="B107" s="302">
        <v>555</v>
      </c>
      <c r="C107" s="36">
        <v>4</v>
      </c>
      <c r="D107" s="36">
        <v>9</v>
      </c>
      <c r="E107" s="37" t="s">
        <v>61</v>
      </c>
      <c r="F107" s="91"/>
      <c r="G107" s="52">
        <f t="shared" si="24"/>
        <v>0</v>
      </c>
      <c r="H107" s="52">
        <f t="shared" si="24"/>
        <v>0</v>
      </c>
      <c r="I107" s="68">
        <f t="shared" si="24"/>
        <v>0</v>
      </c>
      <c r="J107" s="71"/>
      <c r="K107" s="69"/>
      <c r="L107" s="74"/>
    </row>
    <row r="108" spans="1:12" ht="31.5" hidden="1" x14ac:dyDescent="0.2">
      <c r="A108" s="35" t="s">
        <v>143</v>
      </c>
      <c r="B108" s="302">
        <v>555</v>
      </c>
      <c r="C108" s="36">
        <v>4</v>
      </c>
      <c r="D108" s="36">
        <v>9</v>
      </c>
      <c r="E108" s="37" t="s">
        <v>61</v>
      </c>
      <c r="F108" s="38">
        <v>200</v>
      </c>
      <c r="G108" s="52">
        <f t="shared" si="24"/>
        <v>0</v>
      </c>
      <c r="H108" s="52">
        <f t="shared" si="24"/>
        <v>0</v>
      </c>
      <c r="I108" s="68">
        <f t="shared" si="24"/>
        <v>0</v>
      </c>
      <c r="J108" s="71"/>
      <c r="K108" s="69"/>
      <c r="L108" s="74"/>
    </row>
    <row r="109" spans="1:12" ht="31.5" hidden="1" x14ac:dyDescent="0.2">
      <c r="A109" s="35" t="s">
        <v>18</v>
      </c>
      <c r="B109" s="302">
        <v>555</v>
      </c>
      <c r="C109" s="36">
        <v>4</v>
      </c>
      <c r="D109" s="36">
        <v>9</v>
      </c>
      <c r="E109" s="37" t="s">
        <v>61</v>
      </c>
      <c r="F109" s="38">
        <v>240</v>
      </c>
      <c r="G109" s="52">
        <v>0</v>
      </c>
      <c r="H109" s="52">
        <v>0</v>
      </c>
      <c r="I109" s="68">
        <v>0</v>
      </c>
      <c r="J109" s="71"/>
      <c r="K109" s="69"/>
      <c r="L109" s="74"/>
    </row>
    <row r="110" spans="1:12" ht="126" hidden="1" x14ac:dyDescent="0.2">
      <c r="A110" s="88" t="s">
        <v>407</v>
      </c>
      <c r="B110" s="175">
        <v>555</v>
      </c>
      <c r="C110" s="89">
        <v>4</v>
      </c>
      <c r="D110" s="89">
        <v>9</v>
      </c>
      <c r="E110" s="90" t="s">
        <v>266</v>
      </c>
      <c r="F110" s="91"/>
      <c r="G110" s="83">
        <f>G111</f>
        <v>0</v>
      </c>
      <c r="H110" s="83">
        <f t="shared" ref="H110:I111" si="25">H111</f>
        <v>0</v>
      </c>
      <c r="I110" s="83">
        <f t="shared" si="25"/>
        <v>0</v>
      </c>
      <c r="J110" s="71"/>
      <c r="K110" s="69"/>
      <c r="L110" s="74"/>
    </row>
    <row r="111" spans="1:12" ht="31.5" hidden="1" x14ac:dyDescent="0.2">
      <c r="A111" s="49" t="s">
        <v>258</v>
      </c>
      <c r="B111" s="302">
        <v>555</v>
      </c>
      <c r="C111" s="36">
        <v>4</v>
      </c>
      <c r="D111" s="36">
        <v>9</v>
      </c>
      <c r="E111" s="37" t="s">
        <v>266</v>
      </c>
      <c r="F111" s="38">
        <v>200</v>
      </c>
      <c r="G111" s="52">
        <f>G112</f>
        <v>0</v>
      </c>
      <c r="H111" s="52">
        <f t="shared" si="25"/>
        <v>0</v>
      </c>
      <c r="I111" s="52">
        <f t="shared" si="25"/>
        <v>0</v>
      </c>
      <c r="J111" s="71"/>
      <c r="K111" s="69"/>
      <c r="L111" s="74"/>
    </row>
    <row r="112" spans="1:12" ht="31.5" hidden="1" x14ac:dyDescent="0.2">
      <c r="A112" s="49" t="s">
        <v>18</v>
      </c>
      <c r="B112" s="302">
        <v>555</v>
      </c>
      <c r="C112" s="36">
        <v>4</v>
      </c>
      <c r="D112" s="36">
        <v>9</v>
      </c>
      <c r="E112" s="37" t="s">
        <v>266</v>
      </c>
      <c r="F112" s="38">
        <v>240</v>
      </c>
      <c r="G112" s="52">
        <f>'Приложение 5'!F104</f>
        <v>0</v>
      </c>
      <c r="H112" s="52">
        <v>0</v>
      </c>
      <c r="I112" s="68">
        <v>0</v>
      </c>
      <c r="J112" s="71"/>
      <c r="K112" s="69"/>
      <c r="L112" s="74"/>
    </row>
    <row r="113" spans="1:12" ht="47.25" x14ac:dyDescent="0.2">
      <c r="A113" s="105" t="s">
        <v>247</v>
      </c>
      <c r="B113" s="175">
        <v>555</v>
      </c>
      <c r="C113" s="89">
        <v>4</v>
      </c>
      <c r="D113" s="89">
        <v>9</v>
      </c>
      <c r="E113" s="90" t="s">
        <v>62</v>
      </c>
      <c r="F113" s="91"/>
      <c r="G113" s="83">
        <f t="shared" ref="G113:I115" si="26">G114</f>
        <v>1345.5</v>
      </c>
      <c r="H113" s="83">
        <f t="shared" si="26"/>
        <v>1400</v>
      </c>
      <c r="I113" s="92">
        <f t="shared" si="26"/>
        <v>1700</v>
      </c>
      <c r="J113" s="71"/>
      <c r="K113" s="69"/>
      <c r="L113" s="74"/>
    </row>
    <row r="114" spans="1:12" ht="31.5" x14ac:dyDescent="0.2">
      <c r="A114" s="35" t="s">
        <v>167</v>
      </c>
      <c r="B114" s="302">
        <v>555</v>
      </c>
      <c r="C114" s="36">
        <v>4</v>
      </c>
      <c r="D114" s="36">
        <v>9</v>
      </c>
      <c r="E114" s="37" t="s">
        <v>63</v>
      </c>
      <c r="F114" s="91"/>
      <c r="G114" s="52">
        <f t="shared" si="26"/>
        <v>1345.5</v>
      </c>
      <c r="H114" s="52">
        <f t="shared" si="26"/>
        <v>1400</v>
      </c>
      <c r="I114" s="68">
        <f t="shared" si="26"/>
        <v>1700</v>
      </c>
      <c r="J114" s="71"/>
      <c r="K114" s="69"/>
      <c r="L114" s="74"/>
    </row>
    <row r="115" spans="1:12" ht="31.5" x14ac:dyDescent="0.2">
      <c r="A115" s="35" t="s">
        <v>143</v>
      </c>
      <c r="B115" s="302">
        <v>555</v>
      </c>
      <c r="C115" s="36">
        <v>4</v>
      </c>
      <c r="D115" s="36">
        <v>9</v>
      </c>
      <c r="E115" s="37" t="s">
        <v>63</v>
      </c>
      <c r="F115" s="38">
        <v>200</v>
      </c>
      <c r="G115" s="52">
        <f t="shared" si="26"/>
        <v>1345.5</v>
      </c>
      <c r="H115" s="52">
        <f t="shared" si="26"/>
        <v>1400</v>
      </c>
      <c r="I115" s="68">
        <f t="shared" si="26"/>
        <v>1700</v>
      </c>
      <c r="J115" s="71"/>
      <c r="K115" s="69"/>
      <c r="L115" s="74"/>
    </row>
    <row r="116" spans="1:12" ht="31.5" x14ac:dyDescent="0.2">
      <c r="A116" s="35" t="s">
        <v>18</v>
      </c>
      <c r="B116" s="302">
        <v>555</v>
      </c>
      <c r="C116" s="36">
        <v>4</v>
      </c>
      <c r="D116" s="36">
        <v>9</v>
      </c>
      <c r="E116" s="37" t="s">
        <v>63</v>
      </c>
      <c r="F116" s="38">
        <v>240</v>
      </c>
      <c r="G116" s="52">
        <f>'Приложение 5'!F116</f>
        <v>1345.5</v>
      </c>
      <c r="H116" s="52">
        <f>'Приложение 5'!G116</f>
        <v>1400</v>
      </c>
      <c r="I116" s="52">
        <f>'Приложение 5'!H116</f>
        <v>1700</v>
      </c>
      <c r="J116" s="71"/>
      <c r="K116" s="69"/>
      <c r="L116" s="74"/>
    </row>
    <row r="117" spans="1:12" ht="18.75" x14ac:dyDescent="0.2">
      <c r="A117" s="105" t="s">
        <v>9</v>
      </c>
      <c r="B117" s="302">
        <v>555</v>
      </c>
      <c r="C117" s="89">
        <v>4</v>
      </c>
      <c r="D117" s="89">
        <v>9</v>
      </c>
      <c r="E117" s="90" t="s">
        <v>10</v>
      </c>
      <c r="F117" s="91"/>
      <c r="G117" s="83">
        <f>G118+G121+G124+G127</f>
        <v>117707.1</v>
      </c>
      <c r="H117" s="83">
        <f t="shared" ref="H117:I117" si="27">H118+H121+H124+H127</f>
        <v>0</v>
      </c>
      <c r="I117" s="83">
        <f t="shared" si="27"/>
        <v>0</v>
      </c>
      <c r="J117" s="71"/>
      <c r="K117" s="69"/>
      <c r="L117" s="74"/>
    </row>
    <row r="118" spans="1:12" ht="48.75" customHeight="1" x14ac:dyDescent="0.2">
      <c r="A118" s="49" t="s">
        <v>404</v>
      </c>
      <c r="B118" s="302">
        <v>555</v>
      </c>
      <c r="C118" s="36">
        <v>4</v>
      </c>
      <c r="D118" s="36">
        <v>9</v>
      </c>
      <c r="E118" s="37" t="s">
        <v>170</v>
      </c>
      <c r="F118" s="38"/>
      <c r="G118" s="52">
        <f t="shared" ref="G118:I119" si="28">G119</f>
        <v>21332.400000000001</v>
      </c>
      <c r="H118" s="52">
        <f t="shared" si="28"/>
        <v>0</v>
      </c>
      <c r="I118" s="68">
        <f t="shared" si="28"/>
        <v>0</v>
      </c>
      <c r="J118" s="71"/>
      <c r="K118" s="69"/>
      <c r="L118" s="74"/>
    </row>
    <row r="119" spans="1:12" ht="31.5" x14ac:dyDescent="0.2">
      <c r="A119" s="35" t="s">
        <v>168</v>
      </c>
      <c r="B119" s="302">
        <v>555</v>
      </c>
      <c r="C119" s="36">
        <v>4</v>
      </c>
      <c r="D119" s="36">
        <v>9</v>
      </c>
      <c r="E119" s="37" t="s">
        <v>170</v>
      </c>
      <c r="F119" s="38">
        <v>400</v>
      </c>
      <c r="G119" s="52">
        <f t="shared" si="28"/>
        <v>21332.400000000001</v>
      </c>
      <c r="H119" s="52">
        <f t="shared" si="28"/>
        <v>0</v>
      </c>
      <c r="I119" s="68">
        <f t="shared" si="28"/>
        <v>0</v>
      </c>
      <c r="J119" s="71"/>
      <c r="K119" s="69"/>
      <c r="L119" s="74"/>
    </row>
    <row r="120" spans="1:12" ht="18.75" x14ac:dyDescent="0.2">
      <c r="A120" s="35" t="s">
        <v>169</v>
      </c>
      <c r="B120" s="302">
        <v>555</v>
      </c>
      <c r="C120" s="36">
        <v>4</v>
      </c>
      <c r="D120" s="36">
        <v>9</v>
      </c>
      <c r="E120" s="37" t="s">
        <v>170</v>
      </c>
      <c r="F120" s="38">
        <v>410</v>
      </c>
      <c r="G120" s="52">
        <f>'Приложение 5'!F120</f>
        <v>21332.400000000001</v>
      </c>
      <c r="H120" s="52">
        <f>'Приложение 5'!G120</f>
        <v>0</v>
      </c>
      <c r="I120" s="52">
        <f>'Приложение 5'!H120</f>
        <v>0</v>
      </c>
      <c r="J120" s="71"/>
      <c r="K120" s="69"/>
      <c r="L120" s="74"/>
    </row>
    <row r="121" spans="1:12" ht="54" customHeight="1" x14ac:dyDescent="0.2">
      <c r="A121" s="49" t="s">
        <v>405</v>
      </c>
      <c r="B121" s="302">
        <v>555</v>
      </c>
      <c r="C121" s="36">
        <v>4</v>
      </c>
      <c r="D121" s="36">
        <v>9</v>
      </c>
      <c r="E121" s="37" t="s">
        <v>171</v>
      </c>
      <c r="F121" s="38"/>
      <c r="G121" s="52">
        <f>G122</f>
        <v>639.9</v>
      </c>
      <c r="H121" s="52">
        <f t="shared" ref="H121:I121" si="29">H122</f>
        <v>0</v>
      </c>
      <c r="I121" s="52">
        <f t="shared" si="29"/>
        <v>0</v>
      </c>
      <c r="J121" s="71"/>
      <c r="K121" s="69"/>
      <c r="L121" s="74"/>
    </row>
    <row r="122" spans="1:12" ht="31.5" x14ac:dyDescent="0.2">
      <c r="A122" s="35" t="s">
        <v>168</v>
      </c>
      <c r="B122" s="302">
        <v>555</v>
      </c>
      <c r="C122" s="36">
        <v>4</v>
      </c>
      <c r="D122" s="36">
        <v>9</v>
      </c>
      <c r="E122" s="37" t="s">
        <v>171</v>
      </c>
      <c r="F122" s="38">
        <v>400</v>
      </c>
      <c r="G122" s="52">
        <f>G123</f>
        <v>639.9</v>
      </c>
      <c r="H122" s="52">
        <f t="shared" ref="H122:I122" si="30">H123</f>
        <v>0</v>
      </c>
      <c r="I122" s="52">
        <f t="shared" si="30"/>
        <v>0</v>
      </c>
      <c r="J122" s="71"/>
      <c r="K122" s="69"/>
      <c r="L122" s="74"/>
    </row>
    <row r="123" spans="1:12" ht="31.5" x14ac:dyDescent="0.2">
      <c r="A123" s="35" t="s">
        <v>169</v>
      </c>
      <c r="B123" s="302">
        <v>555</v>
      </c>
      <c r="C123" s="36">
        <v>4</v>
      </c>
      <c r="D123" s="36">
        <v>9</v>
      </c>
      <c r="E123" s="37" t="s">
        <v>171</v>
      </c>
      <c r="F123" s="38">
        <v>410</v>
      </c>
      <c r="G123" s="52">
        <f>'Приложение 5'!F126</f>
        <v>639.9</v>
      </c>
      <c r="H123" s="52">
        <f>'Приложение 5'!G126</f>
        <v>0</v>
      </c>
      <c r="I123" s="52">
        <f>'Приложение 5'!H126</f>
        <v>0</v>
      </c>
      <c r="J123" s="71"/>
      <c r="K123" s="69"/>
      <c r="L123" s="74"/>
    </row>
    <row r="124" spans="1:12" ht="63" x14ac:dyDescent="0.2">
      <c r="A124" s="49" t="s">
        <v>451</v>
      </c>
      <c r="B124" s="302">
        <v>555</v>
      </c>
      <c r="C124" s="36">
        <v>4</v>
      </c>
      <c r="D124" s="36">
        <v>9</v>
      </c>
      <c r="E124" s="37" t="s">
        <v>170</v>
      </c>
      <c r="F124" s="38"/>
      <c r="G124" s="52">
        <f>G125</f>
        <v>95734.8</v>
      </c>
      <c r="H124" s="52">
        <f t="shared" ref="H124:I125" si="31">H125</f>
        <v>0</v>
      </c>
      <c r="I124" s="52">
        <f t="shared" si="31"/>
        <v>0</v>
      </c>
      <c r="J124" s="71"/>
      <c r="K124" s="69"/>
      <c r="L124" s="74"/>
    </row>
    <row r="125" spans="1:12" ht="31.5" x14ac:dyDescent="0.2">
      <c r="A125" s="49" t="s">
        <v>168</v>
      </c>
      <c r="B125" s="302">
        <v>555</v>
      </c>
      <c r="C125" s="36">
        <v>4</v>
      </c>
      <c r="D125" s="36">
        <v>9</v>
      </c>
      <c r="E125" s="37" t="s">
        <v>170</v>
      </c>
      <c r="F125" s="38">
        <v>400</v>
      </c>
      <c r="G125" s="52">
        <f>G126</f>
        <v>95734.8</v>
      </c>
      <c r="H125" s="52">
        <f t="shared" si="31"/>
        <v>0</v>
      </c>
      <c r="I125" s="52">
        <f t="shared" si="31"/>
        <v>0</v>
      </c>
      <c r="J125" s="71"/>
      <c r="K125" s="69"/>
      <c r="L125" s="74"/>
    </row>
    <row r="126" spans="1:12" ht="18.75" x14ac:dyDescent="0.2">
      <c r="A126" s="49" t="s">
        <v>169</v>
      </c>
      <c r="B126" s="302">
        <v>555</v>
      </c>
      <c r="C126" s="36">
        <v>4</v>
      </c>
      <c r="D126" s="36">
        <v>9</v>
      </c>
      <c r="E126" s="37" t="s">
        <v>170</v>
      </c>
      <c r="F126" s="38">
        <v>410</v>
      </c>
      <c r="G126" s="52">
        <f>'Приложение 5'!F123</f>
        <v>95734.8</v>
      </c>
      <c r="H126" s="52">
        <f>'Приложение 5'!G123</f>
        <v>0</v>
      </c>
      <c r="I126" s="52">
        <f>'Приложение 5'!H123</f>
        <v>0</v>
      </c>
      <c r="J126" s="71"/>
      <c r="K126" s="69"/>
      <c r="L126" s="74"/>
    </row>
    <row r="127" spans="1:12" ht="63" hidden="1" x14ac:dyDescent="0.2">
      <c r="A127" s="49" t="s">
        <v>452</v>
      </c>
      <c r="B127" s="302">
        <v>555</v>
      </c>
      <c r="C127" s="36">
        <v>4</v>
      </c>
      <c r="D127" s="36">
        <v>9</v>
      </c>
      <c r="E127" s="37" t="s">
        <v>454</v>
      </c>
      <c r="F127" s="38"/>
      <c r="G127" s="52">
        <f>G128</f>
        <v>0</v>
      </c>
      <c r="H127" s="52">
        <f t="shared" ref="H127:I128" si="32">H128</f>
        <v>0</v>
      </c>
      <c r="I127" s="52">
        <f t="shared" si="32"/>
        <v>0</v>
      </c>
      <c r="J127" s="71"/>
      <c r="K127" s="69"/>
      <c r="L127" s="74"/>
    </row>
    <row r="128" spans="1:12" ht="31.5" hidden="1" x14ac:dyDescent="0.2">
      <c r="A128" s="49" t="s">
        <v>168</v>
      </c>
      <c r="B128" s="302">
        <v>555</v>
      </c>
      <c r="C128" s="36">
        <v>4</v>
      </c>
      <c r="D128" s="36">
        <v>9</v>
      </c>
      <c r="E128" s="37" t="s">
        <v>454</v>
      </c>
      <c r="F128" s="38">
        <v>400</v>
      </c>
      <c r="G128" s="52">
        <f>G129</f>
        <v>0</v>
      </c>
      <c r="H128" s="52">
        <f t="shared" si="32"/>
        <v>0</v>
      </c>
      <c r="I128" s="52">
        <f t="shared" si="32"/>
        <v>0</v>
      </c>
      <c r="J128" s="71"/>
      <c r="K128" s="69"/>
      <c r="L128" s="74"/>
    </row>
    <row r="129" spans="1:12" ht="31.5" hidden="1" x14ac:dyDescent="0.2">
      <c r="A129" s="49" t="s">
        <v>169</v>
      </c>
      <c r="B129" s="302">
        <v>555</v>
      </c>
      <c r="C129" s="36">
        <v>4</v>
      </c>
      <c r="D129" s="36">
        <v>9</v>
      </c>
      <c r="E129" s="37" t="s">
        <v>454</v>
      </c>
      <c r="F129" s="38">
        <v>410</v>
      </c>
      <c r="G129" s="52">
        <f>'Приложение 5'!F129</f>
        <v>0</v>
      </c>
      <c r="H129" s="52">
        <f>'Приложение 5'!G129</f>
        <v>0</v>
      </c>
      <c r="I129" s="52">
        <f>'Приложение 5'!H129</f>
        <v>0</v>
      </c>
      <c r="J129" s="71"/>
      <c r="K129" s="69"/>
      <c r="L129" s="74"/>
    </row>
    <row r="130" spans="1:12" ht="18.75" x14ac:dyDescent="0.2">
      <c r="A130" s="105" t="s">
        <v>65</v>
      </c>
      <c r="B130" s="175">
        <v>555</v>
      </c>
      <c r="C130" s="89">
        <v>4</v>
      </c>
      <c r="D130" s="89">
        <v>12</v>
      </c>
      <c r="E130" s="90" t="s">
        <v>7</v>
      </c>
      <c r="F130" s="91" t="s">
        <v>7</v>
      </c>
      <c r="G130" s="83">
        <f t="shared" ref="G130:I133" si="33">G131</f>
        <v>272.8</v>
      </c>
      <c r="H130" s="83">
        <f t="shared" si="33"/>
        <v>200</v>
      </c>
      <c r="I130" s="92">
        <f t="shared" si="33"/>
        <v>200</v>
      </c>
      <c r="J130" s="71"/>
      <c r="K130" s="69"/>
      <c r="L130" s="69"/>
    </row>
    <row r="131" spans="1:12" s="25" customFormat="1" ht="47.25" x14ac:dyDescent="0.2">
      <c r="A131" s="105" t="s">
        <v>172</v>
      </c>
      <c r="B131" s="175" t="s">
        <v>242</v>
      </c>
      <c r="C131" s="89">
        <v>4</v>
      </c>
      <c r="D131" s="89">
        <v>12</v>
      </c>
      <c r="E131" s="90" t="s">
        <v>173</v>
      </c>
      <c r="F131" s="91"/>
      <c r="G131" s="83">
        <f>G132+G135+G138+G141</f>
        <v>272.8</v>
      </c>
      <c r="H131" s="83">
        <f t="shared" ref="H131:I131" si="34">H132+H135+H138+H141</f>
        <v>200</v>
      </c>
      <c r="I131" s="83">
        <f t="shared" si="34"/>
        <v>200</v>
      </c>
      <c r="J131" s="72"/>
      <c r="K131" s="73"/>
      <c r="L131" s="73"/>
    </row>
    <row r="132" spans="1:12" ht="63" hidden="1" x14ac:dyDescent="0.2">
      <c r="A132" s="35" t="s">
        <v>174</v>
      </c>
      <c r="B132" s="302" t="s">
        <v>242</v>
      </c>
      <c r="C132" s="36">
        <v>4</v>
      </c>
      <c r="D132" s="36">
        <v>12</v>
      </c>
      <c r="E132" s="37" t="s">
        <v>175</v>
      </c>
      <c r="F132" s="38"/>
      <c r="G132" s="52">
        <f t="shared" si="33"/>
        <v>0</v>
      </c>
      <c r="H132" s="52">
        <f t="shared" si="33"/>
        <v>0</v>
      </c>
      <c r="I132" s="52">
        <f t="shared" si="33"/>
        <v>0</v>
      </c>
      <c r="J132" s="71"/>
      <c r="K132" s="69"/>
      <c r="L132" s="69"/>
    </row>
    <row r="133" spans="1:12" ht="18.75" hidden="1" x14ac:dyDescent="0.2">
      <c r="A133" s="35" t="s">
        <v>19</v>
      </c>
      <c r="B133" s="302" t="s">
        <v>242</v>
      </c>
      <c r="C133" s="36">
        <v>4</v>
      </c>
      <c r="D133" s="36">
        <v>12</v>
      </c>
      <c r="E133" s="37" t="s">
        <v>175</v>
      </c>
      <c r="F133" s="38">
        <v>800</v>
      </c>
      <c r="G133" s="52">
        <f>G134</f>
        <v>0</v>
      </c>
      <c r="H133" s="52">
        <f t="shared" si="33"/>
        <v>0</v>
      </c>
      <c r="I133" s="52">
        <f t="shared" si="33"/>
        <v>0</v>
      </c>
      <c r="J133" s="71"/>
      <c r="K133" s="69"/>
      <c r="L133" s="69"/>
    </row>
    <row r="134" spans="1:12" ht="47.25" hidden="1" x14ac:dyDescent="0.2">
      <c r="A134" s="35" t="s">
        <v>176</v>
      </c>
      <c r="B134" s="302" t="s">
        <v>242</v>
      </c>
      <c r="C134" s="36">
        <v>4</v>
      </c>
      <c r="D134" s="36">
        <v>12</v>
      </c>
      <c r="E134" s="37" t="s">
        <v>175</v>
      </c>
      <c r="F134" s="38">
        <v>810</v>
      </c>
      <c r="G134" s="52">
        <v>0</v>
      </c>
      <c r="H134" s="52">
        <v>0</v>
      </c>
      <c r="I134" s="52">
        <v>0</v>
      </c>
      <c r="J134" s="71"/>
      <c r="K134" s="69"/>
      <c r="L134" s="69"/>
    </row>
    <row r="135" spans="1:12" ht="47.25" x14ac:dyDescent="0.2">
      <c r="A135" s="35" t="s">
        <v>177</v>
      </c>
      <c r="B135" s="302" t="s">
        <v>242</v>
      </c>
      <c r="C135" s="36">
        <v>4</v>
      </c>
      <c r="D135" s="36">
        <v>12</v>
      </c>
      <c r="E135" s="37" t="s">
        <v>178</v>
      </c>
      <c r="F135" s="38"/>
      <c r="G135" s="52">
        <f>G136</f>
        <v>72.8</v>
      </c>
      <c r="H135" s="52">
        <f t="shared" ref="H135:I136" si="35">H136</f>
        <v>0</v>
      </c>
      <c r="I135" s="52">
        <f t="shared" si="35"/>
        <v>0</v>
      </c>
      <c r="J135" s="71"/>
      <c r="K135" s="69"/>
      <c r="L135" s="69"/>
    </row>
    <row r="136" spans="1:12" ht="18.75" x14ac:dyDescent="0.2">
      <c r="A136" s="35" t="s">
        <v>19</v>
      </c>
      <c r="B136" s="302" t="s">
        <v>242</v>
      </c>
      <c r="C136" s="36">
        <v>4</v>
      </c>
      <c r="D136" s="36">
        <v>12</v>
      </c>
      <c r="E136" s="37" t="s">
        <v>178</v>
      </c>
      <c r="F136" s="38">
        <v>800</v>
      </c>
      <c r="G136" s="52">
        <f>G137</f>
        <v>72.8</v>
      </c>
      <c r="H136" s="52">
        <f t="shared" si="35"/>
        <v>0</v>
      </c>
      <c r="I136" s="52">
        <f t="shared" si="35"/>
        <v>0</v>
      </c>
      <c r="J136" s="71"/>
      <c r="K136" s="69"/>
      <c r="L136" s="69"/>
    </row>
    <row r="137" spans="1:12" ht="47.25" x14ac:dyDescent="0.2">
      <c r="A137" s="35" t="s">
        <v>176</v>
      </c>
      <c r="B137" s="302" t="s">
        <v>242</v>
      </c>
      <c r="C137" s="36">
        <v>4</v>
      </c>
      <c r="D137" s="36">
        <v>12</v>
      </c>
      <c r="E137" s="37" t="s">
        <v>178</v>
      </c>
      <c r="F137" s="38">
        <v>810</v>
      </c>
      <c r="G137" s="52">
        <f>'Приложение 5'!F137</f>
        <v>72.8</v>
      </c>
      <c r="H137" s="52">
        <f>'Приложение 5'!G137</f>
        <v>0</v>
      </c>
      <c r="I137" s="52">
        <f>'Приложение 5'!H137</f>
        <v>0</v>
      </c>
      <c r="J137" s="71"/>
      <c r="K137" s="69"/>
      <c r="L137" s="69"/>
    </row>
    <row r="138" spans="1:12" ht="47.25" x14ac:dyDescent="0.2">
      <c r="A138" s="35" t="s">
        <v>179</v>
      </c>
      <c r="B138" s="302" t="s">
        <v>242</v>
      </c>
      <c r="C138" s="36">
        <v>4</v>
      </c>
      <c r="D138" s="36">
        <v>12</v>
      </c>
      <c r="E138" s="37" t="s">
        <v>180</v>
      </c>
      <c r="F138" s="38"/>
      <c r="G138" s="52">
        <f>G139</f>
        <v>200</v>
      </c>
      <c r="H138" s="52">
        <f t="shared" ref="H138:I138" si="36">H139</f>
        <v>200</v>
      </c>
      <c r="I138" s="52">
        <f t="shared" si="36"/>
        <v>200</v>
      </c>
      <c r="J138" s="71"/>
      <c r="K138" s="69"/>
      <c r="L138" s="69"/>
    </row>
    <row r="139" spans="1:12" ht="31.5" x14ac:dyDescent="0.2">
      <c r="A139" s="35" t="s">
        <v>19</v>
      </c>
      <c r="B139" s="302" t="s">
        <v>242</v>
      </c>
      <c r="C139" s="36">
        <v>4</v>
      </c>
      <c r="D139" s="36">
        <v>12</v>
      </c>
      <c r="E139" s="37" t="s">
        <v>180</v>
      </c>
      <c r="F139" s="38">
        <v>800</v>
      </c>
      <c r="G139" s="52">
        <f>G140</f>
        <v>200</v>
      </c>
      <c r="H139" s="52">
        <f t="shared" ref="H139:I139" si="37">H140</f>
        <v>200</v>
      </c>
      <c r="I139" s="52">
        <f t="shared" si="37"/>
        <v>200</v>
      </c>
      <c r="J139" s="71"/>
      <c r="K139" s="69"/>
      <c r="L139" s="69"/>
    </row>
    <row r="140" spans="1:12" ht="47.25" x14ac:dyDescent="0.2">
      <c r="A140" s="35" t="s">
        <v>176</v>
      </c>
      <c r="B140" s="302" t="s">
        <v>242</v>
      </c>
      <c r="C140" s="36">
        <v>4</v>
      </c>
      <c r="D140" s="36">
        <v>12</v>
      </c>
      <c r="E140" s="37" t="s">
        <v>180</v>
      </c>
      <c r="F140" s="38">
        <v>810</v>
      </c>
      <c r="G140" s="52">
        <f>'Приложение 5'!F140</f>
        <v>200</v>
      </c>
      <c r="H140" s="52">
        <f>'Приложение 5'!G140</f>
        <v>200</v>
      </c>
      <c r="I140" s="52">
        <f>'Приложение 5'!H140</f>
        <v>200</v>
      </c>
      <c r="J140" s="71"/>
      <c r="K140" s="69"/>
      <c r="L140" s="69"/>
    </row>
    <row r="141" spans="1:12" ht="63" hidden="1" x14ac:dyDescent="0.2">
      <c r="A141" s="49" t="s">
        <v>401</v>
      </c>
      <c r="B141" s="302" t="s">
        <v>242</v>
      </c>
      <c r="C141" s="36">
        <v>4</v>
      </c>
      <c r="D141" s="36">
        <v>12</v>
      </c>
      <c r="E141" s="37" t="s">
        <v>181</v>
      </c>
      <c r="F141" s="38"/>
      <c r="G141" s="52">
        <f>G142</f>
        <v>0</v>
      </c>
      <c r="H141" s="52">
        <f t="shared" ref="H141:I141" si="38">H142</f>
        <v>0</v>
      </c>
      <c r="I141" s="52">
        <f t="shared" si="38"/>
        <v>0</v>
      </c>
      <c r="J141" s="71"/>
      <c r="K141" s="69"/>
      <c r="L141" s="69"/>
    </row>
    <row r="142" spans="1:12" ht="18.75" hidden="1" x14ac:dyDescent="0.2">
      <c r="A142" s="35" t="s">
        <v>19</v>
      </c>
      <c r="B142" s="302" t="s">
        <v>242</v>
      </c>
      <c r="C142" s="36">
        <v>4</v>
      </c>
      <c r="D142" s="36">
        <v>12</v>
      </c>
      <c r="E142" s="37" t="s">
        <v>181</v>
      </c>
      <c r="F142" s="38">
        <v>800</v>
      </c>
      <c r="G142" s="52">
        <f>G143</f>
        <v>0</v>
      </c>
      <c r="H142" s="52">
        <f t="shared" ref="H142:I142" si="39">H143</f>
        <v>0</v>
      </c>
      <c r="I142" s="52">
        <f t="shared" si="39"/>
        <v>0</v>
      </c>
      <c r="J142" s="71"/>
      <c r="K142" s="69"/>
      <c r="L142" s="69"/>
    </row>
    <row r="143" spans="1:12" ht="47.25" hidden="1" x14ac:dyDescent="0.2">
      <c r="A143" s="35" t="s">
        <v>176</v>
      </c>
      <c r="B143" s="302" t="s">
        <v>242</v>
      </c>
      <c r="C143" s="36">
        <v>4</v>
      </c>
      <c r="D143" s="36">
        <v>12</v>
      </c>
      <c r="E143" s="37" t="s">
        <v>181</v>
      </c>
      <c r="F143" s="38">
        <v>810</v>
      </c>
      <c r="G143" s="52">
        <f>'Приложение 5'!F143</f>
        <v>0</v>
      </c>
      <c r="H143" s="52">
        <f>'Приложение 5'!G143</f>
        <v>0</v>
      </c>
      <c r="I143" s="52">
        <f>'Приложение 5'!H143</f>
        <v>0</v>
      </c>
      <c r="J143" s="71"/>
      <c r="K143" s="69"/>
      <c r="L143" s="69"/>
    </row>
    <row r="144" spans="1:12" ht="18.75" x14ac:dyDescent="0.2">
      <c r="A144" s="105" t="s">
        <v>66</v>
      </c>
      <c r="B144" s="175">
        <v>555</v>
      </c>
      <c r="C144" s="89">
        <v>5</v>
      </c>
      <c r="D144" s="89" t="s">
        <v>7</v>
      </c>
      <c r="E144" s="90" t="s">
        <v>7</v>
      </c>
      <c r="F144" s="91" t="s">
        <v>7</v>
      </c>
      <c r="G144" s="83">
        <f>G145+G150+G182</f>
        <v>427647.4</v>
      </c>
      <c r="H144" s="83">
        <f>H145+H150+H182</f>
        <v>13970.9</v>
      </c>
      <c r="I144" s="92">
        <f>I145+I150+I182</f>
        <v>16131</v>
      </c>
      <c r="J144" s="71"/>
      <c r="K144" s="69"/>
      <c r="L144" s="69"/>
    </row>
    <row r="145" spans="1:12" ht="18.75" x14ac:dyDescent="0.2">
      <c r="A145" s="105" t="s">
        <v>67</v>
      </c>
      <c r="B145" s="175">
        <v>555</v>
      </c>
      <c r="C145" s="89">
        <v>5</v>
      </c>
      <c r="D145" s="89">
        <v>1</v>
      </c>
      <c r="E145" s="90" t="s">
        <v>7</v>
      </c>
      <c r="F145" s="91" t="s">
        <v>7</v>
      </c>
      <c r="G145" s="83">
        <f>G146</f>
        <v>1163</v>
      </c>
      <c r="H145" s="83">
        <f>H146</f>
        <v>1490</v>
      </c>
      <c r="I145" s="92">
        <f>I146</f>
        <v>2600</v>
      </c>
      <c r="J145" s="71"/>
      <c r="K145" s="69"/>
      <c r="L145" s="69"/>
    </row>
    <row r="146" spans="1:12" ht="18.75" x14ac:dyDescent="0.2">
      <c r="A146" s="35" t="s">
        <v>68</v>
      </c>
      <c r="B146" s="302">
        <v>555</v>
      </c>
      <c r="C146" s="36">
        <v>5</v>
      </c>
      <c r="D146" s="36">
        <v>1</v>
      </c>
      <c r="E146" s="37" t="s">
        <v>10</v>
      </c>
      <c r="F146" s="38"/>
      <c r="G146" s="52">
        <f>G147</f>
        <v>1163</v>
      </c>
      <c r="H146" s="52">
        <f t="shared" ref="H146:I146" si="40">H147</f>
        <v>1490</v>
      </c>
      <c r="I146" s="52">
        <f t="shared" si="40"/>
        <v>2600</v>
      </c>
      <c r="J146" s="71"/>
      <c r="K146" s="69"/>
      <c r="L146" s="69"/>
    </row>
    <row r="147" spans="1:12" ht="18.75" x14ac:dyDescent="0.2">
      <c r="A147" s="35" t="s">
        <v>71</v>
      </c>
      <c r="B147" s="302">
        <v>555</v>
      </c>
      <c r="C147" s="36">
        <v>5</v>
      </c>
      <c r="D147" s="36">
        <v>1</v>
      </c>
      <c r="E147" s="37" t="s">
        <v>72</v>
      </c>
      <c r="F147" s="38"/>
      <c r="G147" s="52">
        <f t="shared" ref="G147:I148" si="41">G148</f>
        <v>1163</v>
      </c>
      <c r="H147" s="52">
        <f t="shared" si="41"/>
        <v>1490</v>
      </c>
      <c r="I147" s="68">
        <f t="shared" si="41"/>
        <v>2600</v>
      </c>
      <c r="J147" s="71"/>
      <c r="K147" s="69"/>
      <c r="L147" s="69"/>
    </row>
    <row r="148" spans="1:12" ht="31.5" x14ac:dyDescent="0.2">
      <c r="A148" s="35" t="s">
        <v>143</v>
      </c>
      <c r="B148" s="302">
        <v>555</v>
      </c>
      <c r="C148" s="36">
        <v>5</v>
      </c>
      <c r="D148" s="36">
        <v>1</v>
      </c>
      <c r="E148" s="37" t="s">
        <v>72</v>
      </c>
      <c r="F148" s="38">
        <v>200</v>
      </c>
      <c r="G148" s="52">
        <f t="shared" si="41"/>
        <v>1163</v>
      </c>
      <c r="H148" s="52">
        <f t="shared" si="41"/>
        <v>1490</v>
      </c>
      <c r="I148" s="68">
        <f t="shared" si="41"/>
        <v>2600</v>
      </c>
      <c r="J148" s="71"/>
      <c r="K148" s="69"/>
      <c r="L148" s="69"/>
    </row>
    <row r="149" spans="1:12" ht="31.5" x14ac:dyDescent="0.2">
      <c r="A149" s="35" t="s">
        <v>18</v>
      </c>
      <c r="B149" s="302">
        <v>555</v>
      </c>
      <c r="C149" s="36">
        <v>5</v>
      </c>
      <c r="D149" s="36">
        <v>1</v>
      </c>
      <c r="E149" s="37" t="s">
        <v>72</v>
      </c>
      <c r="F149" s="38">
        <v>240</v>
      </c>
      <c r="G149" s="52">
        <f>'Приложение 5'!F152</f>
        <v>1163</v>
      </c>
      <c r="H149" s="52">
        <f>'Приложение 5'!G152</f>
        <v>1490</v>
      </c>
      <c r="I149" s="52">
        <f>'Приложение 5'!H152</f>
        <v>2600</v>
      </c>
      <c r="J149" s="71"/>
      <c r="K149" s="69"/>
      <c r="L149" s="74"/>
    </row>
    <row r="150" spans="1:12" ht="18.75" x14ac:dyDescent="0.2">
      <c r="A150" s="105" t="s">
        <v>73</v>
      </c>
      <c r="B150" s="175">
        <v>555</v>
      </c>
      <c r="C150" s="89">
        <v>5</v>
      </c>
      <c r="D150" s="89">
        <v>2</v>
      </c>
      <c r="E150" s="90"/>
      <c r="F150" s="91" t="s">
        <v>7</v>
      </c>
      <c r="G150" s="83">
        <f>G151+G165</f>
        <v>415512.80000000005</v>
      </c>
      <c r="H150" s="83">
        <f>H151+H165</f>
        <v>4100</v>
      </c>
      <c r="I150" s="92">
        <f>I151+I165</f>
        <v>4976.6000000000004</v>
      </c>
      <c r="J150" s="71"/>
      <c r="K150" s="69"/>
      <c r="L150" s="69"/>
    </row>
    <row r="151" spans="1:12" ht="47.25" x14ac:dyDescent="0.2">
      <c r="A151" s="105" t="s">
        <v>182</v>
      </c>
      <c r="B151" s="175">
        <v>555</v>
      </c>
      <c r="C151" s="89">
        <v>5</v>
      </c>
      <c r="D151" s="89">
        <v>2</v>
      </c>
      <c r="E151" s="90" t="s">
        <v>185</v>
      </c>
      <c r="F151" s="91"/>
      <c r="G151" s="83">
        <f>G152+G159+G162</f>
        <v>1200</v>
      </c>
      <c r="H151" s="83">
        <f t="shared" ref="H151:I151" si="42">H152+H159+H162</f>
        <v>4100</v>
      </c>
      <c r="I151" s="83">
        <f t="shared" si="42"/>
        <v>4976.6000000000004</v>
      </c>
      <c r="J151" s="71"/>
      <c r="K151" s="69"/>
      <c r="L151" s="69"/>
    </row>
    <row r="152" spans="1:12" ht="78.75" x14ac:dyDescent="0.2">
      <c r="A152" s="35" t="s">
        <v>183</v>
      </c>
      <c r="B152" s="302">
        <v>555</v>
      </c>
      <c r="C152" s="36">
        <v>5</v>
      </c>
      <c r="D152" s="36">
        <v>2</v>
      </c>
      <c r="E152" s="37" t="s">
        <v>184</v>
      </c>
      <c r="F152" s="38"/>
      <c r="G152" s="52">
        <f>G153+G155+G157</f>
        <v>1200</v>
      </c>
      <c r="H152" s="52">
        <f t="shared" ref="H152:I152" si="43">H153+H155</f>
        <v>4100</v>
      </c>
      <c r="I152" s="52">
        <f t="shared" si="43"/>
        <v>4976.6000000000004</v>
      </c>
      <c r="J152" s="71"/>
      <c r="K152" s="69"/>
      <c r="L152" s="69"/>
    </row>
    <row r="153" spans="1:12" ht="31.5" x14ac:dyDescent="0.2">
      <c r="A153" s="35" t="s">
        <v>143</v>
      </c>
      <c r="B153" s="302">
        <v>555</v>
      </c>
      <c r="C153" s="36">
        <v>5</v>
      </c>
      <c r="D153" s="36">
        <v>2</v>
      </c>
      <c r="E153" s="37" t="s">
        <v>184</v>
      </c>
      <c r="F153" s="38">
        <v>200</v>
      </c>
      <c r="G153" s="52">
        <f t="shared" ref="G153:I153" si="44">G154</f>
        <v>1200</v>
      </c>
      <c r="H153" s="52">
        <f t="shared" si="44"/>
        <v>4100</v>
      </c>
      <c r="I153" s="68">
        <f t="shared" si="44"/>
        <v>4976.6000000000004</v>
      </c>
      <c r="J153" s="71"/>
      <c r="K153" s="69"/>
      <c r="L153" s="69"/>
    </row>
    <row r="154" spans="1:12" ht="31.5" x14ac:dyDescent="0.2">
      <c r="A154" s="35" t="s">
        <v>18</v>
      </c>
      <c r="B154" s="302">
        <v>555</v>
      </c>
      <c r="C154" s="36">
        <v>5</v>
      </c>
      <c r="D154" s="36">
        <v>2</v>
      </c>
      <c r="E154" s="37" t="s">
        <v>184</v>
      </c>
      <c r="F154" s="38">
        <v>240</v>
      </c>
      <c r="G154" s="52">
        <f>'Приложение 5'!F157</f>
        <v>1200</v>
      </c>
      <c r="H154" s="52">
        <f>'Приложение 5'!G157</f>
        <v>4100</v>
      </c>
      <c r="I154" s="52">
        <f>'Приложение 5'!H157</f>
        <v>4976.6000000000004</v>
      </c>
      <c r="J154" s="69"/>
      <c r="K154" s="69"/>
      <c r="L154" s="69"/>
    </row>
    <row r="155" spans="1:12" ht="31.5" hidden="1" x14ac:dyDescent="0.2">
      <c r="A155" s="35" t="s">
        <v>168</v>
      </c>
      <c r="B155" s="302" t="s">
        <v>242</v>
      </c>
      <c r="C155" s="36">
        <v>5</v>
      </c>
      <c r="D155" s="36">
        <v>2</v>
      </c>
      <c r="E155" s="37" t="s">
        <v>184</v>
      </c>
      <c r="F155" s="38">
        <v>400</v>
      </c>
      <c r="G155" s="52">
        <v>0</v>
      </c>
      <c r="H155" s="52">
        <v>0</v>
      </c>
      <c r="I155" s="68">
        <v>0</v>
      </c>
      <c r="J155" s="71"/>
      <c r="K155" s="69"/>
      <c r="L155" s="69"/>
    </row>
    <row r="156" spans="1:12" ht="18.75" hidden="1" x14ac:dyDescent="0.2">
      <c r="A156" s="35" t="s">
        <v>169</v>
      </c>
      <c r="B156" s="302" t="s">
        <v>242</v>
      </c>
      <c r="C156" s="36">
        <v>5</v>
      </c>
      <c r="D156" s="36">
        <v>2</v>
      </c>
      <c r="E156" s="37" t="s">
        <v>184</v>
      </c>
      <c r="F156" s="38">
        <v>410</v>
      </c>
      <c r="G156" s="52">
        <v>0</v>
      </c>
      <c r="H156" s="52">
        <v>0</v>
      </c>
      <c r="I156" s="68">
        <v>0</v>
      </c>
      <c r="J156" s="71"/>
      <c r="K156" s="69"/>
      <c r="L156" s="69"/>
    </row>
    <row r="157" spans="1:12" ht="18.75" hidden="1" x14ac:dyDescent="0.2">
      <c r="A157" s="49" t="s">
        <v>19</v>
      </c>
      <c r="B157" s="36" t="s">
        <v>242</v>
      </c>
      <c r="C157" s="36">
        <v>5</v>
      </c>
      <c r="D157" s="36">
        <v>2</v>
      </c>
      <c r="E157" s="38" t="s">
        <v>184</v>
      </c>
      <c r="F157" s="38" t="s">
        <v>252</v>
      </c>
      <c r="G157" s="52">
        <f>G158</f>
        <v>0</v>
      </c>
      <c r="H157" s="52">
        <f t="shared" ref="H157:I157" si="45">H158</f>
        <v>0</v>
      </c>
      <c r="I157" s="52">
        <f t="shared" si="45"/>
        <v>0</v>
      </c>
      <c r="J157" s="71"/>
      <c r="K157" s="69"/>
      <c r="L157" s="69"/>
    </row>
    <row r="158" spans="1:12" ht="47.25" hidden="1" x14ac:dyDescent="0.2">
      <c r="A158" s="49" t="s">
        <v>176</v>
      </c>
      <c r="B158" s="36" t="s">
        <v>242</v>
      </c>
      <c r="C158" s="36">
        <v>5</v>
      </c>
      <c r="D158" s="36">
        <v>2</v>
      </c>
      <c r="E158" s="38" t="s">
        <v>184</v>
      </c>
      <c r="F158" s="38" t="s">
        <v>253</v>
      </c>
      <c r="G158" s="52">
        <f>'Приложение 5'!F162</f>
        <v>0</v>
      </c>
      <c r="H158" s="52">
        <f>'Приложение 5'!G162</f>
        <v>0</v>
      </c>
      <c r="I158" s="52">
        <f>'Приложение 5'!H162</f>
        <v>0</v>
      </c>
      <c r="J158" s="71"/>
      <c r="K158" s="69"/>
      <c r="L158" s="69"/>
    </row>
    <row r="159" spans="1:12" ht="82.5" hidden="1" customHeight="1" x14ac:dyDescent="0.2">
      <c r="A159" s="49" t="s">
        <v>402</v>
      </c>
      <c r="B159" s="89" t="s">
        <v>242</v>
      </c>
      <c r="C159" s="89">
        <v>5</v>
      </c>
      <c r="D159" s="89">
        <v>2</v>
      </c>
      <c r="E159" s="90" t="s">
        <v>394</v>
      </c>
      <c r="F159" s="91"/>
      <c r="G159" s="83">
        <f>G160</f>
        <v>0</v>
      </c>
      <c r="H159" s="83">
        <f t="shared" ref="H159:I159" si="46">H160</f>
        <v>0</v>
      </c>
      <c r="I159" s="83">
        <f t="shared" si="46"/>
        <v>0</v>
      </c>
      <c r="J159" s="71"/>
      <c r="K159" s="69"/>
      <c r="L159" s="69"/>
    </row>
    <row r="160" spans="1:12" ht="18.75" hidden="1" x14ac:dyDescent="0.2">
      <c r="A160" s="49" t="s">
        <v>19</v>
      </c>
      <c r="B160" s="36" t="s">
        <v>242</v>
      </c>
      <c r="C160" s="36">
        <v>5</v>
      </c>
      <c r="D160" s="36">
        <v>2</v>
      </c>
      <c r="E160" s="37" t="s">
        <v>394</v>
      </c>
      <c r="F160" s="38">
        <v>800</v>
      </c>
      <c r="G160" s="52">
        <f>G161</f>
        <v>0</v>
      </c>
      <c r="H160" s="52">
        <f t="shared" ref="H160:I160" si="47">H161</f>
        <v>0</v>
      </c>
      <c r="I160" s="52">
        <f t="shared" si="47"/>
        <v>0</v>
      </c>
      <c r="J160" s="71"/>
      <c r="K160" s="69"/>
      <c r="L160" s="69"/>
    </row>
    <row r="161" spans="1:12" ht="47.25" hidden="1" x14ac:dyDescent="0.2">
      <c r="A161" s="49" t="s">
        <v>176</v>
      </c>
      <c r="B161" s="36" t="s">
        <v>242</v>
      </c>
      <c r="C161" s="36">
        <v>5</v>
      </c>
      <c r="D161" s="36">
        <v>2</v>
      </c>
      <c r="E161" s="37" t="s">
        <v>395</v>
      </c>
      <c r="F161" s="38">
        <v>810</v>
      </c>
      <c r="G161" s="52">
        <f>'Приложение 5'!F162</f>
        <v>0</v>
      </c>
      <c r="H161" s="52">
        <v>0</v>
      </c>
      <c r="I161" s="68">
        <v>0</v>
      </c>
      <c r="J161" s="71"/>
      <c r="K161" s="69"/>
      <c r="L161" s="69"/>
    </row>
    <row r="162" spans="1:12" ht="79.5" hidden="1" customHeight="1" x14ac:dyDescent="0.2">
      <c r="A162" s="49" t="s">
        <v>403</v>
      </c>
      <c r="B162" s="36" t="s">
        <v>242</v>
      </c>
      <c r="C162" s="36">
        <v>5</v>
      </c>
      <c r="D162" s="36">
        <v>2</v>
      </c>
      <c r="E162" s="37" t="s">
        <v>395</v>
      </c>
      <c r="F162" s="38"/>
      <c r="G162" s="52">
        <f>G163</f>
        <v>0</v>
      </c>
      <c r="H162" s="52">
        <f t="shared" ref="H162:I163" si="48">H163</f>
        <v>0</v>
      </c>
      <c r="I162" s="52">
        <f t="shared" si="48"/>
        <v>0</v>
      </c>
      <c r="J162" s="71"/>
      <c r="K162" s="69"/>
      <c r="L162" s="69"/>
    </row>
    <row r="163" spans="1:12" ht="31.5" hidden="1" x14ac:dyDescent="0.2">
      <c r="A163" s="49" t="s">
        <v>19</v>
      </c>
      <c r="B163" s="36" t="s">
        <v>242</v>
      </c>
      <c r="C163" s="36">
        <v>5</v>
      </c>
      <c r="D163" s="36">
        <v>2</v>
      </c>
      <c r="E163" s="37" t="s">
        <v>395</v>
      </c>
      <c r="F163" s="38">
        <v>800</v>
      </c>
      <c r="G163" s="52">
        <f>G164</f>
        <v>0</v>
      </c>
      <c r="H163" s="52">
        <f t="shared" si="48"/>
        <v>0</v>
      </c>
      <c r="I163" s="52">
        <f t="shared" si="48"/>
        <v>0</v>
      </c>
      <c r="J163" s="71"/>
      <c r="K163" s="69"/>
      <c r="L163" s="69"/>
    </row>
    <row r="164" spans="1:12" ht="47.25" hidden="1" x14ac:dyDescent="0.2">
      <c r="A164" s="49" t="s">
        <v>176</v>
      </c>
      <c r="B164" s="36" t="s">
        <v>242</v>
      </c>
      <c r="C164" s="36">
        <v>5</v>
      </c>
      <c r="D164" s="36">
        <v>2</v>
      </c>
      <c r="E164" s="37" t="s">
        <v>395</v>
      </c>
      <c r="F164" s="38">
        <v>810</v>
      </c>
      <c r="G164" s="52">
        <f>'Приложение 5'!F165</f>
        <v>0</v>
      </c>
      <c r="H164" s="52">
        <v>0</v>
      </c>
      <c r="I164" s="68">
        <v>0</v>
      </c>
      <c r="J164" s="71"/>
      <c r="K164" s="69"/>
      <c r="L164" s="69"/>
    </row>
    <row r="165" spans="1:12" ht="18.75" x14ac:dyDescent="0.2">
      <c r="A165" s="105" t="s">
        <v>9</v>
      </c>
      <c r="B165" s="175">
        <v>555</v>
      </c>
      <c r="C165" s="89">
        <v>5</v>
      </c>
      <c r="D165" s="89">
        <v>2</v>
      </c>
      <c r="E165" s="90" t="s">
        <v>10</v>
      </c>
      <c r="F165" s="91"/>
      <c r="G165" s="83">
        <f>G166+G171+G176+G179</f>
        <v>414312.80000000005</v>
      </c>
      <c r="H165" s="83">
        <f t="shared" ref="H165:I165" si="49">H166+H171</f>
        <v>0</v>
      </c>
      <c r="I165" s="83">
        <f t="shared" si="49"/>
        <v>0</v>
      </c>
      <c r="J165" s="71"/>
      <c r="K165" s="69"/>
      <c r="L165" s="69"/>
    </row>
    <row r="166" spans="1:12" s="61" customFormat="1" ht="51" customHeight="1" x14ac:dyDescent="0.2">
      <c r="A166" s="49" t="s">
        <v>404</v>
      </c>
      <c r="B166" s="302" t="s">
        <v>242</v>
      </c>
      <c r="C166" s="36">
        <v>5</v>
      </c>
      <c r="D166" s="36">
        <v>2</v>
      </c>
      <c r="E166" s="37" t="s">
        <v>170</v>
      </c>
      <c r="F166" s="38"/>
      <c r="G166" s="52">
        <f>G167+G169</f>
        <v>73438.3</v>
      </c>
      <c r="H166" s="52">
        <f t="shared" ref="H166:I166" si="50">H167+H169</f>
        <v>0</v>
      </c>
      <c r="I166" s="52">
        <f t="shared" si="50"/>
        <v>0</v>
      </c>
      <c r="J166" s="71"/>
      <c r="K166" s="78"/>
      <c r="L166" s="78"/>
    </row>
    <row r="167" spans="1:12" s="61" customFormat="1" ht="31.5" hidden="1" x14ac:dyDescent="0.2">
      <c r="A167" s="35" t="s">
        <v>143</v>
      </c>
      <c r="B167" s="302" t="s">
        <v>242</v>
      </c>
      <c r="C167" s="36">
        <v>5</v>
      </c>
      <c r="D167" s="36">
        <v>2</v>
      </c>
      <c r="E167" s="37" t="s">
        <v>170</v>
      </c>
      <c r="F167" s="38">
        <v>200</v>
      </c>
      <c r="G167" s="52">
        <f>G168</f>
        <v>0</v>
      </c>
      <c r="H167" s="52">
        <f t="shared" ref="H167:I167" si="51">H168</f>
        <v>0</v>
      </c>
      <c r="I167" s="52">
        <f t="shared" si="51"/>
        <v>0</v>
      </c>
      <c r="J167" s="71"/>
      <c r="K167" s="78"/>
      <c r="L167" s="78"/>
    </row>
    <row r="168" spans="1:12" s="61" customFormat="1" ht="31.5" hidden="1" x14ac:dyDescent="0.2">
      <c r="A168" s="35" t="s">
        <v>18</v>
      </c>
      <c r="B168" s="302" t="s">
        <v>242</v>
      </c>
      <c r="C168" s="36">
        <v>5</v>
      </c>
      <c r="D168" s="36">
        <v>2</v>
      </c>
      <c r="E168" s="37" t="s">
        <v>170</v>
      </c>
      <c r="F168" s="38">
        <v>240</v>
      </c>
      <c r="G168" s="52">
        <v>0</v>
      </c>
      <c r="H168" s="52">
        <v>0</v>
      </c>
      <c r="I168" s="68">
        <v>0</v>
      </c>
      <c r="J168" s="71"/>
      <c r="K168" s="78"/>
      <c r="L168" s="78"/>
    </row>
    <row r="169" spans="1:12" s="61" customFormat="1" ht="31.5" x14ac:dyDescent="0.2">
      <c r="A169" s="35" t="s">
        <v>168</v>
      </c>
      <c r="B169" s="302" t="s">
        <v>242</v>
      </c>
      <c r="C169" s="36">
        <v>5</v>
      </c>
      <c r="D169" s="36">
        <v>2</v>
      </c>
      <c r="E169" s="37" t="s">
        <v>170</v>
      </c>
      <c r="F169" s="38">
        <v>400</v>
      </c>
      <c r="G169" s="52">
        <f>G170</f>
        <v>73438.3</v>
      </c>
      <c r="H169" s="52">
        <f t="shared" ref="H169:I169" si="52">H170</f>
        <v>0</v>
      </c>
      <c r="I169" s="52">
        <f t="shared" si="52"/>
        <v>0</v>
      </c>
      <c r="J169" s="71"/>
      <c r="K169" s="78"/>
      <c r="L169" s="78"/>
    </row>
    <row r="170" spans="1:12" s="61" customFormat="1" ht="18.75" x14ac:dyDescent="0.2">
      <c r="A170" s="35" t="s">
        <v>169</v>
      </c>
      <c r="B170" s="302" t="s">
        <v>242</v>
      </c>
      <c r="C170" s="36">
        <v>5</v>
      </c>
      <c r="D170" s="36">
        <v>2</v>
      </c>
      <c r="E170" s="37" t="s">
        <v>170</v>
      </c>
      <c r="F170" s="38">
        <v>410</v>
      </c>
      <c r="G170" s="52">
        <f>'Приложение 5'!F171</f>
        <v>73438.3</v>
      </c>
      <c r="H170" s="52">
        <v>0</v>
      </c>
      <c r="I170" s="68">
        <v>0</v>
      </c>
      <c r="J170" s="71"/>
      <c r="K170" s="78"/>
      <c r="L170" s="78"/>
    </row>
    <row r="171" spans="1:12" s="61" customFormat="1" ht="49.5" customHeight="1" x14ac:dyDescent="0.2">
      <c r="A171" s="49" t="s">
        <v>405</v>
      </c>
      <c r="B171" s="302" t="s">
        <v>242</v>
      </c>
      <c r="C171" s="36">
        <v>5</v>
      </c>
      <c r="D171" s="36">
        <v>2</v>
      </c>
      <c r="E171" s="37" t="s">
        <v>171</v>
      </c>
      <c r="F171" s="38"/>
      <c r="G171" s="52">
        <f>G172+G174</f>
        <v>2341.8000000000002</v>
      </c>
      <c r="H171" s="52">
        <f t="shared" ref="H171:I171" si="53">H172+H174</f>
        <v>0</v>
      </c>
      <c r="I171" s="52">
        <f t="shared" si="53"/>
        <v>0</v>
      </c>
      <c r="J171" s="71"/>
      <c r="K171" s="78"/>
      <c r="L171" s="78"/>
    </row>
    <row r="172" spans="1:12" s="61" customFormat="1" ht="31.5" hidden="1" x14ac:dyDescent="0.2">
      <c r="A172" s="35" t="s">
        <v>143</v>
      </c>
      <c r="B172" s="302" t="s">
        <v>242</v>
      </c>
      <c r="C172" s="36">
        <v>5</v>
      </c>
      <c r="D172" s="36">
        <v>2</v>
      </c>
      <c r="E172" s="37" t="s">
        <v>171</v>
      </c>
      <c r="F172" s="38">
        <v>200</v>
      </c>
      <c r="G172" s="52">
        <f>G173</f>
        <v>0</v>
      </c>
      <c r="H172" s="52">
        <f t="shared" ref="H172:I172" si="54">H173</f>
        <v>0</v>
      </c>
      <c r="I172" s="52">
        <f t="shared" si="54"/>
        <v>0</v>
      </c>
      <c r="J172" s="71"/>
      <c r="K172" s="78"/>
      <c r="L172" s="78"/>
    </row>
    <row r="173" spans="1:12" ht="31.5" hidden="1" x14ac:dyDescent="0.2">
      <c r="A173" s="35" t="s">
        <v>18</v>
      </c>
      <c r="B173" s="302" t="s">
        <v>242</v>
      </c>
      <c r="C173" s="36">
        <v>5</v>
      </c>
      <c r="D173" s="36">
        <v>2</v>
      </c>
      <c r="E173" s="37" t="s">
        <v>171</v>
      </c>
      <c r="F173" s="38">
        <v>240</v>
      </c>
      <c r="G173" s="52">
        <f>'Приложение 5'!F177</f>
        <v>0</v>
      </c>
      <c r="H173" s="52">
        <v>0</v>
      </c>
      <c r="I173" s="52">
        <v>0</v>
      </c>
      <c r="J173" s="71"/>
      <c r="K173" s="69"/>
      <c r="L173" s="69"/>
    </row>
    <row r="174" spans="1:12" ht="31.5" x14ac:dyDescent="0.2">
      <c r="A174" s="35" t="s">
        <v>168</v>
      </c>
      <c r="B174" s="302" t="s">
        <v>242</v>
      </c>
      <c r="C174" s="36">
        <v>5</v>
      </c>
      <c r="D174" s="36">
        <v>2</v>
      </c>
      <c r="E174" s="37" t="s">
        <v>171</v>
      </c>
      <c r="F174" s="38">
        <v>400</v>
      </c>
      <c r="G174" s="52">
        <f>G175</f>
        <v>2341.8000000000002</v>
      </c>
      <c r="H174" s="52">
        <f t="shared" ref="H174:I174" si="55">H175</f>
        <v>0</v>
      </c>
      <c r="I174" s="52">
        <f t="shared" si="55"/>
        <v>0</v>
      </c>
      <c r="J174" s="71"/>
      <c r="K174" s="69"/>
      <c r="L174" s="69"/>
    </row>
    <row r="175" spans="1:12" ht="17.25" customHeight="1" x14ac:dyDescent="0.2">
      <c r="A175" s="35" t="s">
        <v>169</v>
      </c>
      <c r="B175" s="302" t="s">
        <v>242</v>
      </c>
      <c r="C175" s="36">
        <v>5</v>
      </c>
      <c r="D175" s="36">
        <v>2</v>
      </c>
      <c r="E175" s="37" t="s">
        <v>171</v>
      </c>
      <c r="F175" s="38">
        <v>410</v>
      </c>
      <c r="G175" s="52">
        <f>'Приложение 5'!F179</f>
        <v>2341.8000000000002</v>
      </c>
      <c r="H175" s="52">
        <v>0</v>
      </c>
      <c r="I175" s="68">
        <v>0</v>
      </c>
      <c r="J175" s="71"/>
      <c r="K175" s="69"/>
      <c r="L175" s="69"/>
    </row>
    <row r="176" spans="1:12" ht="49.5" customHeight="1" x14ac:dyDescent="0.2">
      <c r="A176" s="49" t="s">
        <v>451</v>
      </c>
      <c r="B176" s="302" t="s">
        <v>242</v>
      </c>
      <c r="C176" s="36">
        <v>5</v>
      </c>
      <c r="D176" s="36">
        <v>2</v>
      </c>
      <c r="E176" s="37" t="s">
        <v>453</v>
      </c>
      <c r="F176" s="38"/>
      <c r="G176" s="52">
        <f>G177</f>
        <v>338532.7</v>
      </c>
      <c r="H176" s="52">
        <f t="shared" ref="H176:I177" si="56">H177</f>
        <v>0</v>
      </c>
      <c r="I176" s="52">
        <f t="shared" si="56"/>
        <v>0</v>
      </c>
      <c r="J176" s="71"/>
      <c r="K176" s="69"/>
      <c r="L176" s="69"/>
    </row>
    <row r="177" spans="1:12" ht="17.25" customHeight="1" x14ac:dyDescent="0.2">
      <c r="A177" s="49" t="s">
        <v>168</v>
      </c>
      <c r="B177" s="302" t="s">
        <v>242</v>
      </c>
      <c r="C177" s="36">
        <v>5</v>
      </c>
      <c r="D177" s="36">
        <v>2</v>
      </c>
      <c r="E177" s="37" t="s">
        <v>453</v>
      </c>
      <c r="F177" s="38">
        <v>400</v>
      </c>
      <c r="G177" s="52">
        <f>G178</f>
        <v>338532.7</v>
      </c>
      <c r="H177" s="52">
        <f t="shared" si="56"/>
        <v>0</v>
      </c>
      <c r="I177" s="52">
        <f t="shared" si="56"/>
        <v>0</v>
      </c>
      <c r="J177" s="71"/>
      <c r="K177" s="69"/>
      <c r="L177" s="69"/>
    </row>
    <row r="178" spans="1:12" ht="17.25" customHeight="1" x14ac:dyDescent="0.2">
      <c r="A178" s="49" t="s">
        <v>169</v>
      </c>
      <c r="B178" s="302" t="s">
        <v>242</v>
      </c>
      <c r="C178" s="36">
        <v>5</v>
      </c>
      <c r="D178" s="36">
        <v>2</v>
      </c>
      <c r="E178" s="37" t="s">
        <v>453</v>
      </c>
      <c r="F178" s="38">
        <v>410</v>
      </c>
      <c r="G178" s="52">
        <f>'Приложение 5'!F174</f>
        <v>338532.7</v>
      </c>
      <c r="H178" s="52">
        <f>'Приложение 5'!G174</f>
        <v>0</v>
      </c>
      <c r="I178" s="52">
        <f>'Приложение 5'!H174</f>
        <v>0</v>
      </c>
      <c r="J178" s="71"/>
      <c r="K178" s="69"/>
      <c r="L178" s="69"/>
    </row>
    <row r="179" spans="1:12" ht="68.25" hidden="1" customHeight="1" x14ac:dyDescent="0.2">
      <c r="A179" s="49" t="s">
        <v>452</v>
      </c>
      <c r="B179" s="302" t="s">
        <v>242</v>
      </c>
      <c r="C179" s="36">
        <v>5</v>
      </c>
      <c r="D179" s="36">
        <v>2</v>
      </c>
      <c r="E179" s="37" t="s">
        <v>454</v>
      </c>
      <c r="F179" s="38"/>
      <c r="G179" s="52">
        <f>G180</f>
        <v>0</v>
      </c>
      <c r="H179" s="52">
        <f t="shared" ref="H179:I180" si="57">H180</f>
        <v>0</v>
      </c>
      <c r="I179" s="52">
        <f t="shared" si="57"/>
        <v>0</v>
      </c>
      <c r="J179" s="71"/>
      <c r="K179" s="69"/>
      <c r="L179" s="69"/>
    </row>
    <row r="180" spans="1:12" ht="17.25" hidden="1" customHeight="1" x14ac:dyDescent="0.2">
      <c r="A180" s="49" t="s">
        <v>168</v>
      </c>
      <c r="B180" s="302" t="s">
        <v>242</v>
      </c>
      <c r="C180" s="36">
        <v>5</v>
      </c>
      <c r="D180" s="36">
        <v>2</v>
      </c>
      <c r="E180" s="37" t="s">
        <v>454</v>
      </c>
      <c r="F180" s="38">
        <v>410</v>
      </c>
      <c r="G180" s="52">
        <f>G181</f>
        <v>0</v>
      </c>
      <c r="H180" s="52">
        <f t="shared" si="57"/>
        <v>0</v>
      </c>
      <c r="I180" s="52">
        <f t="shared" si="57"/>
        <v>0</v>
      </c>
      <c r="J180" s="71"/>
      <c r="K180" s="69"/>
      <c r="L180" s="69"/>
    </row>
    <row r="181" spans="1:12" ht="17.25" hidden="1" customHeight="1" x14ac:dyDescent="0.2">
      <c r="A181" s="49" t="s">
        <v>169</v>
      </c>
      <c r="B181" s="302" t="s">
        <v>242</v>
      </c>
      <c r="C181" s="36">
        <v>5</v>
      </c>
      <c r="D181" s="36">
        <v>2</v>
      </c>
      <c r="E181" s="37" t="s">
        <v>454</v>
      </c>
      <c r="F181" s="38">
        <v>410</v>
      </c>
      <c r="G181" s="52">
        <f>'Приложение 5'!F182</f>
        <v>0</v>
      </c>
      <c r="H181" s="52">
        <f>'Приложение 5'!G182</f>
        <v>0</v>
      </c>
      <c r="I181" s="52">
        <f>'Приложение 5'!H182</f>
        <v>0</v>
      </c>
      <c r="J181" s="71"/>
      <c r="K181" s="69"/>
      <c r="L181" s="69"/>
    </row>
    <row r="182" spans="1:12" ht="18.75" x14ac:dyDescent="0.2">
      <c r="A182" s="105" t="s">
        <v>74</v>
      </c>
      <c r="B182" s="175">
        <v>555</v>
      </c>
      <c r="C182" s="89">
        <v>5</v>
      </c>
      <c r="D182" s="89">
        <v>3</v>
      </c>
      <c r="E182" s="90"/>
      <c r="F182" s="91"/>
      <c r="G182" s="83">
        <f>G183+G202</f>
        <v>10971.599999999999</v>
      </c>
      <c r="H182" s="83">
        <f>H183+H202</f>
        <v>8380.9</v>
      </c>
      <c r="I182" s="92">
        <f>I183+I202</f>
        <v>8554.4</v>
      </c>
      <c r="J182" s="71"/>
      <c r="K182" s="69"/>
      <c r="L182" s="69"/>
    </row>
    <row r="183" spans="1:12" ht="47.25" x14ac:dyDescent="0.2">
      <c r="A183" s="105" t="s">
        <v>186</v>
      </c>
      <c r="B183" s="175">
        <v>555</v>
      </c>
      <c r="C183" s="89">
        <v>5</v>
      </c>
      <c r="D183" s="89">
        <v>3</v>
      </c>
      <c r="E183" s="90" t="s">
        <v>75</v>
      </c>
      <c r="F183" s="91" t="s">
        <v>7</v>
      </c>
      <c r="G183" s="83">
        <f>G184+G190+G194+G198</f>
        <v>6752.4</v>
      </c>
      <c r="H183" s="83">
        <f>H184+H190+H194+H198</f>
        <v>8380.9</v>
      </c>
      <c r="I183" s="92">
        <f>I184+I190+I194+I198</f>
        <v>8554.4</v>
      </c>
      <c r="J183" s="71"/>
      <c r="K183" s="69"/>
      <c r="L183" s="69"/>
    </row>
    <row r="184" spans="1:12" ht="47.25" x14ac:dyDescent="0.2">
      <c r="A184" s="35" t="s">
        <v>187</v>
      </c>
      <c r="B184" s="302">
        <v>555</v>
      </c>
      <c r="C184" s="36">
        <v>5</v>
      </c>
      <c r="D184" s="36">
        <v>3</v>
      </c>
      <c r="E184" s="37" t="s">
        <v>76</v>
      </c>
      <c r="F184" s="38"/>
      <c r="G184" s="52">
        <f t="shared" ref="G184:I186" si="58">G185</f>
        <v>4164.3999999999996</v>
      </c>
      <c r="H184" s="52">
        <f t="shared" si="58"/>
        <v>4400</v>
      </c>
      <c r="I184" s="68">
        <f t="shared" si="58"/>
        <v>4500</v>
      </c>
      <c r="J184" s="71"/>
      <c r="K184" s="69"/>
      <c r="L184" s="69"/>
    </row>
    <row r="185" spans="1:12" ht="63" x14ac:dyDescent="0.2">
      <c r="A185" s="35" t="s">
        <v>248</v>
      </c>
      <c r="B185" s="302">
        <v>555</v>
      </c>
      <c r="C185" s="36">
        <v>5</v>
      </c>
      <c r="D185" s="36">
        <v>3</v>
      </c>
      <c r="E185" s="37" t="s">
        <v>77</v>
      </c>
      <c r="F185" s="38"/>
      <c r="G185" s="52">
        <f>G186+G188</f>
        <v>4164.3999999999996</v>
      </c>
      <c r="H185" s="52">
        <f t="shared" ref="H185:I185" si="59">H186+H188</f>
        <v>4400</v>
      </c>
      <c r="I185" s="52">
        <f t="shared" si="59"/>
        <v>4500</v>
      </c>
      <c r="J185" s="71"/>
      <c r="K185" s="69"/>
      <c r="L185" s="69"/>
    </row>
    <row r="186" spans="1:12" ht="31.5" x14ac:dyDescent="0.2">
      <c r="A186" s="35" t="s">
        <v>143</v>
      </c>
      <c r="B186" s="302">
        <v>555</v>
      </c>
      <c r="C186" s="36">
        <v>5</v>
      </c>
      <c r="D186" s="36">
        <v>3</v>
      </c>
      <c r="E186" s="37" t="s">
        <v>77</v>
      </c>
      <c r="F186" s="38">
        <v>200</v>
      </c>
      <c r="G186" s="52">
        <f t="shared" si="58"/>
        <v>4164.3999999999996</v>
      </c>
      <c r="H186" s="52">
        <f t="shared" si="58"/>
        <v>4400</v>
      </c>
      <c r="I186" s="68">
        <f t="shared" si="58"/>
        <v>4500</v>
      </c>
      <c r="J186" s="71"/>
      <c r="K186" s="69"/>
      <c r="L186" s="69"/>
    </row>
    <row r="187" spans="1:12" ht="31.5" x14ac:dyDescent="0.2">
      <c r="A187" s="35" t="s">
        <v>18</v>
      </c>
      <c r="B187" s="302">
        <v>555</v>
      </c>
      <c r="C187" s="36">
        <v>5</v>
      </c>
      <c r="D187" s="36">
        <v>3</v>
      </c>
      <c r="E187" s="37" t="s">
        <v>77</v>
      </c>
      <c r="F187" s="38">
        <v>240</v>
      </c>
      <c r="G187" s="52">
        <f>'Приложение 5'!F188</f>
        <v>4164.3999999999996</v>
      </c>
      <c r="H187" s="52">
        <f>'Приложение 5'!G188</f>
        <v>4400</v>
      </c>
      <c r="I187" s="52">
        <f>'Приложение 5'!H188</f>
        <v>4500</v>
      </c>
      <c r="J187" s="71"/>
      <c r="K187" s="69"/>
      <c r="L187" s="74"/>
    </row>
    <row r="188" spans="1:12" ht="18.75" hidden="1" x14ac:dyDescent="0.2">
      <c r="A188" s="49" t="s">
        <v>19</v>
      </c>
      <c r="B188" s="302">
        <v>555</v>
      </c>
      <c r="C188" s="36">
        <v>5</v>
      </c>
      <c r="D188" s="36">
        <v>3</v>
      </c>
      <c r="E188" s="37" t="s">
        <v>77</v>
      </c>
      <c r="F188" s="38">
        <v>800</v>
      </c>
      <c r="G188" s="52">
        <f>G189</f>
        <v>0</v>
      </c>
      <c r="H188" s="52">
        <f t="shared" ref="H188:I188" si="60">H189</f>
        <v>0</v>
      </c>
      <c r="I188" s="52">
        <f t="shared" si="60"/>
        <v>0</v>
      </c>
      <c r="J188" s="71"/>
      <c r="K188" s="69"/>
      <c r="L188" s="74"/>
    </row>
    <row r="189" spans="1:12" ht="18.75" hidden="1" x14ac:dyDescent="0.2">
      <c r="A189" s="49" t="s">
        <v>20</v>
      </c>
      <c r="B189" s="302">
        <v>555</v>
      </c>
      <c r="C189" s="36">
        <v>5</v>
      </c>
      <c r="D189" s="36">
        <v>3</v>
      </c>
      <c r="E189" s="37" t="s">
        <v>77</v>
      </c>
      <c r="F189" s="38">
        <v>850</v>
      </c>
      <c r="G189" s="52">
        <f>'Приложение 5'!F190</f>
        <v>0</v>
      </c>
      <c r="H189" s="52">
        <f>'Приложение 5'!G190</f>
        <v>0</v>
      </c>
      <c r="I189" s="52">
        <f>'Приложение 5'!H190</f>
        <v>0</v>
      </c>
      <c r="J189" s="71"/>
      <c r="K189" s="69"/>
      <c r="L189" s="74"/>
    </row>
    <row r="190" spans="1:12" ht="47.25" x14ac:dyDescent="0.2">
      <c r="A190" s="35" t="s">
        <v>189</v>
      </c>
      <c r="B190" s="302">
        <v>555</v>
      </c>
      <c r="C190" s="36">
        <v>5</v>
      </c>
      <c r="D190" s="36">
        <v>3</v>
      </c>
      <c r="E190" s="37" t="s">
        <v>78</v>
      </c>
      <c r="F190" s="38"/>
      <c r="G190" s="52">
        <f t="shared" ref="G190:I192" si="61">G191</f>
        <v>1048</v>
      </c>
      <c r="H190" s="52">
        <f t="shared" si="61"/>
        <v>900</v>
      </c>
      <c r="I190" s="68">
        <f t="shared" si="61"/>
        <v>1000</v>
      </c>
      <c r="J190" s="71"/>
      <c r="K190" s="69"/>
      <c r="L190" s="74"/>
    </row>
    <row r="191" spans="1:12" ht="63" x14ac:dyDescent="0.2">
      <c r="A191" s="35" t="s">
        <v>190</v>
      </c>
      <c r="B191" s="302">
        <v>555</v>
      </c>
      <c r="C191" s="36">
        <v>5</v>
      </c>
      <c r="D191" s="36">
        <v>3</v>
      </c>
      <c r="E191" s="37" t="s">
        <v>79</v>
      </c>
      <c r="F191" s="38"/>
      <c r="G191" s="52">
        <f t="shared" si="61"/>
        <v>1048</v>
      </c>
      <c r="H191" s="52">
        <f t="shared" si="61"/>
        <v>900</v>
      </c>
      <c r="I191" s="68">
        <f t="shared" si="61"/>
        <v>1000</v>
      </c>
      <c r="J191" s="71"/>
      <c r="K191" s="69"/>
      <c r="L191" s="74"/>
    </row>
    <row r="192" spans="1:12" ht="31.5" x14ac:dyDescent="0.2">
      <c r="A192" s="35" t="s">
        <v>143</v>
      </c>
      <c r="B192" s="302">
        <v>555</v>
      </c>
      <c r="C192" s="36">
        <v>5</v>
      </c>
      <c r="D192" s="36">
        <v>3</v>
      </c>
      <c r="E192" s="37" t="s">
        <v>79</v>
      </c>
      <c r="F192" s="38">
        <v>200</v>
      </c>
      <c r="G192" s="52">
        <f t="shared" si="61"/>
        <v>1048</v>
      </c>
      <c r="H192" s="52">
        <f t="shared" si="61"/>
        <v>900</v>
      </c>
      <c r="I192" s="68">
        <f t="shared" si="61"/>
        <v>1000</v>
      </c>
      <c r="J192" s="71"/>
      <c r="K192" s="69"/>
      <c r="L192" s="74"/>
    </row>
    <row r="193" spans="1:12" ht="31.5" x14ac:dyDescent="0.2">
      <c r="A193" s="35" t="s">
        <v>18</v>
      </c>
      <c r="B193" s="302">
        <v>555</v>
      </c>
      <c r="C193" s="36">
        <v>5</v>
      </c>
      <c r="D193" s="36">
        <v>3</v>
      </c>
      <c r="E193" s="37" t="s">
        <v>79</v>
      </c>
      <c r="F193" s="38">
        <v>240</v>
      </c>
      <c r="G193" s="52">
        <f>'Приложение 5'!F194</f>
        <v>1048</v>
      </c>
      <c r="H193" s="52">
        <f>'Приложение 5'!G194</f>
        <v>900</v>
      </c>
      <c r="I193" s="52">
        <f>'Приложение 5'!H194</f>
        <v>1000</v>
      </c>
      <c r="J193" s="71"/>
      <c r="K193" s="69"/>
      <c r="L193" s="74"/>
    </row>
    <row r="194" spans="1:12" ht="63" x14ac:dyDescent="0.2">
      <c r="A194" s="35" t="s">
        <v>191</v>
      </c>
      <c r="B194" s="302">
        <v>555</v>
      </c>
      <c r="C194" s="36">
        <v>5</v>
      </c>
      <c r="D194" s="36">
        <v>3</v>
      </c>
      <c r="E194" s="37" t="s">
        <v>80</v>
      </c>
      <c r="F194" s="38"/>
      <c r="G194" s="52">
        <f t="shared" ref="G194:I196" si="62">G195</f>
        <v>190</v>
      </c>
      <c r="H194" s="52">
        <f t="shared" si="62"/>
        <v>200</v>
      </c>
      <c r="I194" s="68">
        <f t="shared" si="62"/>
        <v>250</v>
      </c>
      <c r="J194" s="71"/>
      <c r="K194" s="69"/>
      <c r="L194" s="74"/>
    </row>
    <row r="195" spans="1:12" ht="63" x14ac:dyDescent="0.2">
      <c r="A195" s="35" t="s">
        <v>192</v>
      </c>
      <c r="B195" s="302">
        <v>555</v>
      </c>
      <c r="C195" s="36">
        <v>5</v>
      </c>
      <c r="D195" s="36">
        <v>3</v>
      </c>
      <c r="E195" s="37" t="s">
        <v>81</v>
      </c>
      <c r="F195" s="38"/>
      <c r="G195" s="52">
        <f t="shared" si="62"/>
        <v>190</v>
      </c>
      <c r="H195" s="52">
        <f t="shared" si="62"/>
        <v>200</v>
      </c>
      <c r="I195" s="68">
        <f t="shared" si="62"/>
        <v>250</v>
      </c>
      <c r="J195" s="71"/>
      <c r="K195" s="69"/>
      <c r="L195" s="74"/>
    </row>
    <row r="196" spans="1:12" ht="31.5" x14ac:dyDescent="0.2">
      <c r="A196" s="35" t="s">
        <v>143</v>
      </c>
      <c r="B196" s="302">
        <v>555</v>
      </c>
      <c r="C196" s="36">
        <v>5</v>
      </c>
      <c r="D196" s="36">
        <v>3</v>
      </c>
      <c r="E196" s="37" t="s">
        <v>81</v>
      </c>
      <c r="F196" s="38">
        <v>800</v>
      </c>
      <c r="G196" s="52">
        <f t="shared" si="62"/>
        <v>190</v>
      </c>
      <c r="H196" s="52">
        <f t="shared" si="62"/>
        <v>200</v>
      </c>
      <c r="I196" s="68">
        <f t="shared" si="62"/>
        <v>250</v>
      </c>
      <c r="J196" s="71"/>
      <c r="K196" s="69"/>
      <c r="L196" s="69"/>
    </row>
    <row r="197" spans="1:12" ht="31.5" x14ac:dyDescent="0.2">
      <c r="A197" s="35" t="s">
        <v>18</v>
      </c>
      <c r="B197" s="302">
        <v>555</v>
      </c>
      <c r="C197" s="36">
        <v>5</v>
      </c>
      <c r="D197" s="36">
        <v>3</v>
      </c>
      <c r="E197" s="37" t="s">
        <v>81</v>
      </c>
      <c r="F197" s="38">
        <v>810</v>
      </c>
      <c r="G197" s="52">
        <v>190</v>
      </c>
      <c r="H197" s="52">
        <v>200</v>
      </c>
      <c r="I197" s="68">
        <v>250</v>
      </c>
      <c r="J197" s="71"/>
      <c r="K197" s="69"/>
      <c r="L197" s="69"/>
    </row>
    <row r="198" spans="1:12" ht="63" x14ac:dyDescent="0.2">
      <c r="A198" s="105" t="s">
        <v>193</v>
      </c>
      <c r="B198" s="175">
        <v>555</v>
      </c>
      <c r="C198" s="89">
        <v>5</v>
      </c>
      <c r="D198" s="89">
        <v>3</v>
      </c>
      <c r="E198" s="90" t="s">
        <v>82</v>
      </c>
      <c r="F198" s="91"/>
      <c r="G198" s="83">
        <f t="shared" ref="G198:I200" si="63">G199</f>
        <v>1350</v>
      </c>
      <c r="H198" s="83">
        <f t="shared" si="63"/>
        <v>2880.9</v>
      </c>
      <c r="I198" s="92">
        <f t="shared" si="63"/>
        <v>2804.4</v>
      </c>
      <c r="J198" s="71"/>
      <c r="K198" s="69"/>
      <c r="L198" s="69"/>
    </row>
    <row r="199" spans="1:12" ht="78.75" x14ac:dyDescent="0.2">
      <c r="A199" s="35" t="s">
        <v>194</v>
      </c>
      <c r="B199" s="302">
        <v>555</v>
      </c>
      <c r="C199" s="36">
        <v>5</v>
      </c>
      <c r="D199" s="36">
        <v>3</v>
      </c>
      <c r="E199" s="37" t="s">
        <v>83</v>
      </c>
      <c r="F199" s="38"/>
      <c r="G199" s="52">
        <f t="shared" si="63"/>
        <v>1350</v>
      </c>
      <c r="H199" s="52">
        <f t="shared" si="63"/>
        <v>2880.9</v>
      </c>
      <c r="I199" s="68">
        <f t="shared" si="63"/>
        <v>2804.4</v>
      </c>
      <c r="J199" s="71"/>
      <c r="K199" s="69"/>
      <c r="L199" s="69"/>
    </row>
    <row r="200" spans="1:12" ht="31.5" x14ac:dyDescent="0.2">
      <c r="A200" s="35" t="s">
        <v>143</v>
      </c>
      <c r="B200" s="302">
        <v>555</v>
      </c>
      <c r="C200" s="36">
        <v>5</v>
      </c>
      <c r="D200" s="36">
        <v>3</v>
      </c>
      <c r="E200" s="37" t="s">
        <v>83</v>
      </c>
      <c r="F200" s="38">
        <v>200</v>
      </c>
      <c r="G200" s="52">
        <f t="shared" si="63"/>
        <v>1350</v>
      </c>
      <c r="H200" s="52">
        <f t="shared" si="63"/>
        <v>2880.9</v>
      </c>
      <c r="I200" s="68">
        <f t="shared" si="63"/>
        <v>2804.4</v>
      </c>
      <c r="J200" s="71"/>
      <c r="K200" s="69"/>
      <c r="L200" s="69"/>
    </row>
    <row r="201" spans="1:12" ht="31.5" x14ac:dyDescent="0.2">
      <c r="A201" s="35" t="s">
        <v>18</v>
      </c>
      <c r="B201" s="302">
        <v>555</v>
      </c>
      <c r="C201" s="36">
        <v>5</v>
      </c>
      <c r="D201" s="36">
        <v>3</v>
      </c>
      <c r="E201" s="37" t="s">
        <v>83</v>
      </c>
      <c r="F201" s="38">
        <v>240</v>
      </c>
      <c r="G201" s="52">
        <f>'Приложение 5'!F202</f>
        <v>1350</v>
      </c>
      <c r="H201" s="52">
        <f>'Приложение 5'!G202</f>
        <v>2880.9</v>
      </c>
      <c r="I201" s="52">
        <f>'Приложение 5'!H202</f>
        <v>2804.4</v>
      </c>
      <c r="J201" s="71"/>
      <c r="K201" s="69"/>
      <c r="L201" s="69"/>
    </row>
    <row r="202" spans="1:12" ht="18.75" x14ac:dyDescent="0.2">
      <c r="A202" s="105" t="s">
        <v>9</v>
      </c>
      <c r="B202" s="302">
        <v>555</v>
      </c>
      <c r="C202" s="89">
        <v>5</v>
      </c>
      <c r="D202" s="89">
        <v>3</v>
      </c>
      <c r="E202" s="90" t="s">
        <v>10</v>
      </c>
      <c r="F202" s="91" t="s">
        <v>7</v>
      </c>
      <c r="G202" s="83">
        <f>G203</f>
        <v>4219.2</v>
      </c>
      <c r="H202" s="83">
        <f t="shared" ref="H202:I202" si="64">H203</f>
        <v>0</v>
      </c>
      <c r="I202" s="83">
        <f t="shared" si="64"/>
        <v>0</v>
      </c>
      <c r="J202" s="71"/>
      <c r="K202" s="69"/>
      <c r="L202" s="69"/>
    </row>
    <row r="203" spans="1:12" ht="31.5" x14ac:dyDescent="0.2">
      <c r="A203" s="35" t="s">
        <v>195</v>
      </c>
      <c r="B203" s="302">
        <v>555</v>
      </c>
      <c r="C203" s="36">
        <v>5</v>
      </c>
      <c r="D203" s="36">
        <v>3</v>
      </c>
      <c r="E203" s="37" t="s">
        <v>196</v>
      </c>
      <c r="F203" s="38"/>
      <c r="G203" s="52">
        <f>G204+G210+G207</f>
        <v>4219.2</v>
      </c>
      <c r="H203" s="52">
        <v>0</v>
      </c>
      <c r="I203" s="68">
        <v>0</v>
      </c>
      <c r="J203" s="71"/>
      <c r="K203" s="69"/>
      <c r="L203" s="69"/>
    </row>
    <row r="204" spans="1:12" ht="94.5" hidden="1" x14ac:dyDescent="0.2">
      <c r="A204" s="35" t="s">
        <v>197</v>
      </c>
      <c r="B204" s="302">
        <v>555</v>
      </c>
      <c r="C204" s="36">
        <v>5</v>
      </c>
      <c r="D204" s="36">
        <v>3</v>
      </c>
      <c r="E204" s="37" t="s">
        <v>198</v>
      </c>
      <c r="F204" s="38"/>
      <c r="G204" s="52">
        <f>G205</f>
        <v>0</v>
      </c>
      <c r="H204" s="52">
        <f t="shared" ref="H204:I204" si="65">H205</f>
        <v>0</v>
      </c>
      <c r="I204" s="52">
        <f t="shared" si="65"/>
        <v>0</v>
      </c>
      <c r="J204" s="71"/>
      <c r="K204" s="69"/>
      <c r="L204" s="69"/>
    </row>
    <row r="205" spans="1:12" ht="31.5" hidden="1" x14ac:dyDescent="0.2">
      <c r="A205" s="35" t="s">
        <v>143</v>
      </c>
      <c r="B205" s="302">
        <v>555</v>
      </c>
      <c r="C205" s="36">
        <v>5</v>
      </c>
      <c r="D205" s="36">
        <v>3</v>
      </c>
      <c r="E205" s="37" t="s">
        <v>198</v>
      </c>
      <c r="F205" s="38">
        <v>200</v>
      </c>
      <c r="G205" s="52">
        <f>G206</f>
        <v>0</v>
      </c>
      <c r="H205" s="52">
        <f t="shared" ref="H205:I205" si="66">H206</f>
        <v>0</v>
      </c>
      <c r="I205" s="52">
        <f t="shared" si="66"/>
        <v>0</v>
      </c>
      <c r="J205" s="71"/>
      <c r="K205" s="69"/>
      <c r="L205" s="69"/>
    </row>
    <row r="206" spans="1:12" ht="31.5" hidden="1" x14ac:dyDescent="0.2">
      <c r="A206" s="35" t="s">
        <v>18</v>
      </c>
      <c r="B206" s="302">
        <v>555</v>
      </c>
      <c r="C206" s="36">
        <v>5</v>
      </c>
      <c r="D206" s="36">
        <v>3</v>
      </c>
      <c r="E206" s="37" t="s">
        <v>198</v>
      </c>
      <c r="F206" s="38">
        <v>240</v>
      </c>
      <c r="G206" s="52">
        <v>0</v>
      </c>
      <c r="H206" s="52">
        <v>0</v>
      </c>
      <c r="I206" s="68">
        <v>0</v>
      </c>
      <c r="J206" s="4"/>
      <c r="K206" s="69"/>
      <c r="L206" s="69"/>
    </row>
    <row r="207" spans="1:12" ht="94.5" hidden="1" x14ac:dyDescent="0.2">
      <c r="A207" s="35" t="s">
        <v>197</v>
      </c>
      <c r="B207" s="302">
        <v>555</v>
      </c>
      <c r="C207" s="36">
        <v>5</v>
      </c>
      <c r="D207" s="36">
        <v>3</v>
      </c>
      <c r="E207" s="37" t="s">
        <v>198</v>
      </c>
      <c r="F207" s="38"/>
      <c r="G207" s="52">
        <f>G208</f>
        <v>0</v>
      </c>
      <c r="H207" s="52">
        <f t="shared" ref="H207:I207" si="67">H208</f>
        <v>0</v>
      </c>
      <c r="I207" s="52">
        <f t="shared" si="67"/>
        <v>0</v>
      </c>
      <c r="J207" s="71"/>
      <c r="K207" s="69"/>
      <c r="L207" s="69"/>
    </row>
    <row r="208" spans="1:12" ht="18" hidden="1" customHeight="1" x14ac:dyDescent="0.2">
      <c r="A208" s="215" t="s">
        <v>19</v>
      </c>
      <c r="B208" s="302">
        <v>555</v>
      </c>
      <c r="C208" s="36">
        <v>5</v>
      </c>
      <c r="D208" s="36">
        <v>3</v>
      </c>
      <c r="E208" s="37" t="s">
        <v>198</v>
      </c>
      <c r="F208" s="38">
        <v>800</v>
      </c>
      <c r="G208" s="52">
        <f>G209</f>
        <v>0</v>
      </c>
      <c r="H208" s="52">
        <f t="shared" ref="H208:I208" si="68">H209</f>
        <v>0</v>
      </c>
      <c r="I208" s="52">
        <f t="shared" si="68"/>
        <v>0</v>
      </c>
      <c r="J208" s="71"/>
      <c r="K208" s="69"/>
      <c r="L208" s="69"/>
    </row>
    <row r="209" spans="1:12" ht="47.25" hidden="1" x14ac:dyDescent="0.2">
      <c r="A209" s="215" t="s">
        <v>400</v>
      </c>
      <c r="B209" s="302">
        <v>555</v>
      </c>
      <c r="C209" s="36">
        <v>5</v>
      </c>
      <c r="D209" s="36">
        <v>3</v>
      </c>
      <c r="E209" s="37" t="s">
        <v>198</v>
      </c>
      <c r="F209" s="38">
        <v>810</v>
      </c>
      <c r="G209" s="52">
        <v>0</v>
      </c>
      <c r="H209" s="52">
        <v>0</v>
      </c>
      <c r="I209" s="68">
        <v>0</v>
      </c>
      <c r="J209" s="71"/>
      <c r="K209" s="69"/>
      <c r="L209" s="69"/>
    </row>
    <row r="210" spans="1:12" ht="94.5" x14ac:dyDescent="0.2">
      <c r="A210" s="35" t="s">
        <v>199</v>
      </c>
      <c r="B210" s="302">
        <v>555</v>
      </c>
      <c r="C210" s="36">
        <v>5</v>
      </c>
      <c r="D210" s="36">
        <v>3</v>
      </c>
      <c r="E210" s="37" t="s">
        <v>200</v>
      </c>
      <c r="F210" s="38"/>
      <c r="G210" s="52">
        <f>G211+G213</f>
        <v>4219.2</v>
      </c>
      <c r="H210" s="52">
        <f t="shared" ref="H210:I210" si="69">H211</f>
        <v>0</v>
      </c>
      <c r="I210" s="52">
        <f t="shared" si="69"/>
        <v>0</v>
      </c>
      <c r="J210" s="71"/>
      <c r="K210" s="69"/>
      <c r="L210" s="69"/>
    </row>
    <row r="211" spans="1:12" ht="31.5" hidden="1" x14ac:dyDescent="0.2">
      <c r="A211" s="35" t="s">
        <v>143</v>
      </c>
      <c r="B211" s="302">
        <v>555</v>
      </c>
      <c r="C211" s="36">
        <v>5</v>
      </c>
      <c r="D211" s="36">
        <v>3</v>
      </c>
      <c r="E211" s="37" t="s">
        <v>200</v>
      </c>
      <c r="F211" s="38">
        <v>200</v>
      </c>
      <c r="G211" s="52">
        <f>G212</f>
        <v>0</v>
      </c>
      <c r="H211" s="52">
        <f t="shared" ref="H211:I211" si="70">H212</f>
        <v>0</v>
      </c>
      <c r="I211" s="52">
        <f t="shared" si="70"/>
        <v>0</v>
      </c>
      <c r="J211" s="71"/>
      <c r="K211" s="69"/>
      <c r="L211" s="69"/>
    </row>
    <row r="212" spans="1:12" ht="31.5" hidden="1" x14ac:dyDescent="0.2">
      <c r="A212" s="35" t="s">
        <v>18</v>
      </c>
      <c r="B212" s="302">
        <v>555</v>
      </c>
      <c r="C212" s="36">
        <v>5</v>
      </c>
      <c r="D212" s="36">
        <v>3</v>
      </c>
      <c r="E212" s="37" t="s">
        <v>200</v>
      </c>
      <c r="F212" s="38">
        <v>240</v>
      </c>
      <c r="G212" s="52">
        <f>'Приложение 5'!F212</f>
        <v>0</v>
      </c>
      <c r="H212" s="52">
        <f>'Приложение 5'!G212</f>
        <v>0</v>
      </c>
      <c r="I212" s="52">
        <f>'Приложение 5'!H212</f>
        <v>0</v>
      </c>
      <c r="J212" s="79"/>
      <c r="K212" s="69"/>
      <c r="L212" s="74"/>
    </row>
    <row r="213" spans="1:12" ht="31.5" x14ac:dyDescent="0.2">
      <c r="A213" s="49" t="s">
        <v>168</v>
      </c>
      <c r="B213" s="302">
        <v>555</v>
      </c>
      <c r="C213" s="36">
        <v>5</v>
      </c>
      <c r="D213" s="36">
        <v>3</v>
      </c>
      <c r="E213" s="37" t="s">
        <v>200</v>
      </c>
      <c r="F213" s="38">
        <v>400</v>
      </c>
      <c r="G213" s="52">
        <f>G214</f>
        <v>4219.2</v>
      </c>
      <c r="H213" s="52">
        <f t="shared" ref="H213:I213" si="71">H214</f>
        <v>0</v>
      </c>
      <c r="I213" s="52">
        <f t="shared" si="71"/>
        <v>0</v>
      </c>
      <c r="J213" s="71"/>
      <c r="K213" s="69"/>
      <c r="L213" s="69"/>
    </row>
    <row r="214" spans="1:12" ht="15" customHeight="1" x14ac:dyDescent="0.2">
      <c r="A214" s="49" t="s">
        <v>169</v>
      </c>
      <c r="B214" s="302">
        <v>555</v>
      </c>
      <c r="C214" s="36">
        <v>5</v>
      </c>
      <c r="D214" s="36">
        <v>3</v>
      </c>
      <c r="E214" s="37" t="s">
        <v>200</v>
      </c>
      <c r="F214" s="38">
        <v>410</v>
      </c>
      <c r="G214" s="52">
        <f>'Приложение 5'!F214</f>
        <v>4219.2</v>
      </c>
      <c r="H214" s="52">
        <f>'Приложение 5'!G214</f>
        <v>0</v>
      </c>
      <c r="I214" s="52">
        <f>'Приложение 5'!H214</f>
        <v>0</v>
      </c>
      <c r="J214" s="71"/>
      <c r="K214" s="69"/>
      <c r="L214" s="69"/>
    </row>
    <row r="215" spans="1:12" ht="18.75" x14ac:dyDescent="0.2">
      <c r="A215" s="107" t="s">
        <v>84</v>
      </c>
      <c r="B215" s="302">
        <v>555</v>
      </c>
      <c r="C215" s="93">
        <v>7</v>
      </c>
      <c r="D215" s="93">
        <v>7</v>
      </c>
      <c r="E215" s="37"/>
      <c r="F215" s="38"/>
      <c r="G215" s="83">
        <f>G216</f>
        <v>610.79999999999995</v>
      </c>
      <c r="H215" s="83">
        <f t="shared" ref="H215:I215" si="72">H216</f>
        <v>770</v>
      </c>
      <c r="I215" s="83">
        <f t="shared" si="72"/>
        <v>780</v>
      </c>
      <c r="J215" s="71"/>
      <c r="K215" s="69"/>
      <c r="L215" s="69"/>
    </row>
    <row r="216" spans="1:12" ht="31.5" x14ac:dyDescent="0.2">
      <c r="A216" s="105" t="s">
        <v>201</v>
      </c>
      <c r="B216" s="302">
        <v>555</v>
      </c>
      <c r="C216" s="89">
        <v>7</v>
      </c>
      <c r="D216" s="89">
        <v>7</v>
      </c>
      <c r="E216" s="90" t="s">
        <v>85</v>
      </c>
      <c r="F216" s="91"/>
      <c r="G216" s="83">
        <f>G217</f>
        <v>610.79999999999995</v>
      </c>
      <c r="H216" s="83">
        <f t="shared" ref="H216:I216" si="73">H217</f>
        <v>770</v>
      </c>
      <c r="I216" s="83">
        <f t="shared" si="73"/>
        <v>780</v>
      </c>
      <c r="J216" s="71"/>
      <c r="K216" s="69"/>
      <c r="L216" s="69"/>
    </row>
    <row r="217" spans="1:12" ht="47.25" x14ac:dyDescent="0.2">
      <c r="A217" s="35" t="s">
        <v>202</v>
      </c>
      <c r="B217" s="302">
        <v>555</v>
      </c>
      <c r="C217" s="96">
        <v>7</v>
      </c>
      <c r="D217" s="96">
        <v>7</v>
      </c>
      <c r="E217" s="37" t="s">
        <v>203</v>
      </c>
      <c r="F217" s="38"/>
      <c r="G217" s="52">
        <f>G218+G220</f>
        <v>610.79999999999995</v>
      </c>
      <c r="H217" s="52">
        <f t="shared" ref="H217:I217" si="74">H218+H220</f>
        <v>770</v>
      </c>
      <c r="I217" s="52">
        <f t="shared" si="74"/>
        <v>780</v>
      </c>
      <c r="J217" s="71"/>
      <c r="K217" s="69"/>
      <c r="L217" s="69"/>
    </row>
    <row r="218" spans="1:12" ht="63" x14ac:dyDescent="0.2">
      <c r="A218" s="35" t="s">
        <v>13</v>
      </c>
      <c r="B218" s="302">
        <v>555</v>
      </c>
      <c r="C218" s="96">
        <v>7</v>
      </c>
      <c r="D218" s="96">
        <v>7</v>
      </c>
      <c r="E218" s="37" t="s">
        <v>203</v>
      </c>
      <c r="F218" s="38">
        <v>100</v>
      </c>
      <c r="G218" s="52">
        <f>G219</f>
        <v>63</v>
      </c>
      <c r="H218" s="52">
        <f t="shared" ref="H218:I218" si="75">H219</f>
        <v>70</v>
      </c>
      <c r="I218" s="52">
        <f t="shared" si="75"/>
        <v>80</v>
      </c>
      <c r="J218" s="71"/>
      <c r="K218" s="69"/>
      <c r="L218" s="69"/>
    </row>
    <row r="219" spans="1:12" ht="31.5" x14ac:dyDescent="0.2">
      <c r="A219" s="106" t="s">
        <v>14</v>
      </c>
      <c r="B219" s="302">
        <v>555</v>
      </c>
      <c r="C219" s="96">
        <v>7</v>
      </c>
      <c r="D219" s="96">
        <v>7</v>
      </c>
      <c r="E219" s="37" t="s">
        <v>203</v>
      </c>
      <c r="F219" s="38">
        <v>120</v>
      </c>
      <c r="G219" s="52">
        <f>'Приложение 5'!F219</f>
        <v>63</v>
      </c>
      <c r="H219" s="52">
        <f>'Приложение 5'!G219</f>
        <v>70</v>
      </c>
      <c r="I219" s="52">
        <f>'Приложение 5'!H219</f>
        <v>80</v>
      </c>
      <c r="J219" s="71"/>
      <c r="K219" s="69"/>
      <c r="L219" s="69"/>
    </row>
    <row r="220" spans="1:12" ht="31.5" x14ac:dyDescent="0.2">
      <c r="A220" s="106" t="s">
        <v>143</v>
      </c>
      <c r="B220" s="302" t="s">
        <v>242</v>
      </c>
      <c r="C220" s="96">
        <v>7</v>
      </c>
      <c r="D220" s="96">
        <v>7</v>
      </c>
      <c r="E220" s="37" t="s">
        <v>203</v>
      </c>
      <c r="F220" s="38">
        <v>200</v>
      </c>
      <c r="G220" s="52">
        <f>G221</f>
        <v>547.79999999999995</v>
      </c>
      <c r="H220" s="52">
        <f t="shared" ref="H220:I220" si="76">H221</f>
        <v>700</v>
      </c>
      <c r="I220" s="52">
        <f t="shared" si="76"/>
        <v>700</v>
      </c>
      <c r="J220" s="71"/>
      <c r="K220" s="69"/>
      <c r="L220" s="69"/>
    </row>
    <row r="221" spans="1:12" ht="31.5" x14ac:dyDescent="0.2">
      <c r="A221" s="106" t="s">
        <v>18</v>
      </c>
      <c r="B221" s="302" t="s">
        <v>242</v>
      </c>
      <c r="C221" s="96">
        <v>7</v>
      </c>
      <c r="D221" s="96">
        <v>7</v>
      </c>
      <c r="E221" s="37" t="s">
        <v>203</v>
      </c>
      <c r="F221" s="38">
        <v>240</v>
      </c>
      <c r="G221" s="52">
        <f>'Приложение 5'!F221</f>
        <v>547.79999999999995</v>
      </c>
      <c r="H221" s="52">
        <f>'Приложение 5'!G221</f>
        <v>700</v>
      </c>
      <c r="I221" s="52">
        <f>'Приложение 5'!H221</f>
        <v>700</v>
      </c>
      <c r="J221" s="71"/>
      <c r="K221" s="69"/>
      <c r="L221" s="74"/>
    </row>
    <row r="222" spans="1:12" ht="18.75" hidden="1" x14ac:dyDescent="0.2">
      <c r="A222" s="105" t="s">
        <v>9</v>
      </c>
      <c r="B222" s="302">
        <v>555</v>
      </c>
      <c r="C222" s="89">
        <v>7</v>
      </c>
      <c r="D222" s="89">
        <v>7</v>
      </c>
      <c r="E222" s="90" t="s">
        <v>10</v>
      </c>
      <c r="F222" s="91"/>
      <c r="G222" s="83">
        <f t="shared" ref="G222:I224" si="77">G223</f>
        <v>0</v>
      </c>
      <c r="H222" s="83">
        <f t="shared" si="77"/>
        <v>0</v>
      </c>
      <c r="I222" s="92">
        <f t="shared" si="77"/>
        <v>0</v>
      </c>
      <c r="J222" s="71"/>
      <c r="K222" s="69"/>
      <c r="L222" s="69"/>
    </row>
    <row r="223" spans="1:12" ht="31.5" hidden="1" x14ac:dyDescent="0.2">
      <c r="A223" s="35" t="s">
        <v>86</v>
      </c>
      <c r="B223" s="302">
        <v>555</v>
      </c>
      <c r="C223" s="96">
        <v>7</v>
      </c>
      <c r="D223" s="96">
        <v>7</v>
      </c>
      <c r="E223" s="37" t="s">
        <v>87</v>
      </c>
      <c r="F223" s="38"/>
      <c r="G223" s="52">
        <f t="shared" si="77"/>
        <v>0</v>
      </c>
      <c r="H223" s="52">
        <f t="shared" si="77"/>
        <v>0</v>
      </c>
      <c r="I223" s="92">
        <f t="shared" si="77"/>
        <v>0</v>
      </c>
      <c r="J223" s="71"/>
      <c r="K223" s="69"/>
      <c r="L223" s="69"/>
    </row>
    <row r="224" spans="1:12" ht="31.5" hidden="1" x14ac:dyDescent="0.2">
      <c r="A224" s="35" t="s">
        <v>143</v>
      </c>
      <c r="B224" s="302">
        <v>555</v>
      </c>
      <c r="C224" s="96">
        <v>7</v>
      </c>
      <c r="D224" s="96">
        <v>7</v>
      </c>
      <c r="E224" s="37" t="s">
        <v>87</v>
      </c>
      <c r="F224" s="38">
        <v>200</v>
      </c>
      <c r="G224" s="52">
        <f t="shared" si="77"/>
        <v>0</v>
      </c>
      <c r="H224" s="52">
        <f t="shared" si="77"/>
        <v>0</v>
      </c>
      <c r="I224" s="68">
        <f t="shared" si="77"/>
        <v>0</v>
      </c>
      <c r="J224" s="71"/>
      <c r="K224" s="69"/>
      <c r="L224" s="69"/>
    </row>
    <row r="225" spans="1:12" ht="31.5" hidden="1" x14ac:dyDescent="0.2">
      <c r="A225" s="106" t="s">
        <v>18</v>
      </c>
      <c r="B225" s="302">
        <v>555</v>
      </c>
      <c r="C225" s="96">
        <v>7</v>
      </c>
      <c r="D225" s="96">
        <v>7</v>
      </c>
      <c r="E225" s="37" t="s">
        <v>87</v>
      </c>
      <c r="F225" s="38">
        <v>240</v>
      </c>
      <c r="G225" s="52"/>
      <c r="H225" s="52"/>
      <c r="I225" s="68"/>
      <c r="J225" s="71"/>
      <c r="K225" s="69"/>
      <c r="L225" s="69"/>
    </row>
    <row r="226" spans="1:12" ht="18.75" x14ac:dyDescent="0.2">
      <c r="A226" s="107" t="s">
        <v>88</v>
      </c>
      <c r="B226" s="175">
        <v>555</v>
      </c>
      <c r="C226" s="93">
        <v>8</v>
      </c>
      <c r="D226" s="93" t="s">
        <v>7</v>
      </c>
      <c r="E226" s="101" t="s">
        <v>7</v>
      </c>
      <c r="F226" s="94" t="s">
        <v>7</v>
      </c>
      <c r="G226" s="102">
        <f>G227</f>
        <v>22588.100000000002</v>
      </c>
      <c r="H226" s="102">
        <f>H227</f>
        <v>19944.400000000001</v>
      </c>
      <c r="I226" s="95">
        <f>I227</f>
        <v>20839.2</v>
      </c>
      <c r="J226" s="71"/>
      <c r="K226" s="69"/>
      <c r="L226" s="69"/>
    </row>
    <row r="227" spans="1:12" ht="18.75" x14ac:dyDescent="0.2">
      <c r="A227" s="107" t="s">
        <v>89</v>
      </c>
      <c r="B227" s="175">
        <v>555</v>
      </c>
      <c r="C227" s="93">
        <v>8</v>
      </c>
      <c r="D227" s="93">
        <v>1</v>
      </c>
      <c r="E227" s="101" t="s">
        <v>7</v>
      </c>
      <c r="F227" s="94" t="s">
        <v>7</v>
      </c>
      <c r="G227" s="102">
        <f>G228</f>
        <v>22588.100000000002</v>
      </c>
      <c r="H227" s="102">
        <f t="shared" ref="H227:I227" si="78">H228</f>
        <v>19944.400000000001</v>
      </c>
      <c r="I227" s="102">
        <f t="shared" si="78"/>
        <v>20839.2</v>
      </c>
      <c r="J227" s="71"/>
      <c r="K227" s="69"/>
      <c r="L227" s="69"/>
    </row>
    <row r="228" spans="1:12" ht="31.5" x14ac:dyDescent="0.2">
      <c r="A228" s="88" t="s">
        <v>204</v>
      </c>
      <c r="B228" s="175">
        <v>555</v>
      </c>
      <c r="C228" s="89">
        <v>8</v>
      </c>
      <c r="D228" s="89">
        <v>1</v>
      </c>
      <c r="E228" s="90" t="s">
        <v>90</v>
      </c>
      <c r="F228" s="91" t="s">
        <v>7</v>
      </c>
      <c r="G228" s="83">
        <f>G229+G232+G242+G239</f>
        <v>22588.100000000002</v>
      </c>
      <c r="H228" s="83">
        <f t="shared" ref="H228:I228" si="79">H229+H232+H242</f>
        <v>19944.400000000001</v>
      </c>
      <c r="I228" s="83">
        <f t="shared" si="79"/>
        <v>20839.2</v>
      </c>
      <c r="J228" s="71"/>
      <c r="K228" s="69"/>
      <c r="L228" s="69"/>
    </row>
    <row r="229" spans="1:12" ht="63" x14ac:dyDescent="0.2">
      <c r="A229" s="49" t="s">
        <v>205</v>
      </c>
      <c r="B229" s="302" t="s">
        <v>242</v>
      </c>
      <c r="C229" s="96">
        <v>8</v>
      </c>
      <c r="D229" s="96">
        <v>1</v>
      </c>
      <c r="E229" s="37" t="s">
        <v>206</v>
      </c>
      <c r="F229" s="97"/>
      <c r="G229" s="99">
        <f t="shared" ref="G229:I230" si="80">G230</f>
        <v>375</v>
      </c>
      <c r="H229" s="99">
        <f t="shared" si="80"/>
        <v>650</v>
      </c>
      <c r="I229" s="98">
        <f t="shared" si="80"/>
        <v>650</v>
      </c>
      <c r="J229" s="71"/>
      <c r="K229" s="69"/>
      <c r="L229" s="69"/>
    </row>
    <row r="230" spans="1:12" ht="31.5" x14ac:dyDescent="0.2">
      <c r="A230" s="35" t="s">
        <v>143</v>
      </c>
      <c r="B230" s="302">
        <v>555</v>
      </c>
      <c r="C230" s="96">
        <v>8</v>
      </c>
      <c r="D230" s="96">
        <v>1</v>
      </c>
      <c r="E230" s="37" t="s">
        <v>206</v>
      </c>
      <c r="F230" s="97">
        <v>200</v>
      </c>
      <c r="G230" s="99">
        <f t="shared" si="80"/>
        <v>375</v>
      </c>
      <c r="H230" s="99">
        <f t="shared" si="80"/>
        <v>650</v>
      </c>
      <c r="I230" s="98">
        <f t="shared" si="80"/>
        <v>650</v>
      </c>
      <c r="J230" s="71"/>
      <c r="K230" s="69"/>
      <c r="L230" s="69"/>
    </row>
    <row r="231" spans="1:12" ht="31.5" x14ac:dyDescent="0.2">
      <c r="A231" s="106" t="s">
        <v>18</v>
      </c>
      <c r="B231" s="302">
        <v>555</v>
      </c>
      <c r="C231" s="96">
        <v>8</v>
      </c>
      <c r="D231" s="96">
        <v>1</v>
      </c>
      <c r="E231" s="37" t="s">
        <v>206</v>
      </c>
      <c r="F231" s="97">
        <v>240</v>
      </c>
      <c r="G231" s="99">
        <f>'Приложение 5'!F231</f>
        <v>375</v>
      </c>
      <c r="H231" s="99">
        <f>'Приложение 5'!G231</f>
        <v>650</v>
      </c>
      <c r="I231" s="99">
        <f>'Приложение 5'!H231</f>
        <v>650</v>
      </c>
      <c r="J231" s="71"/>
      <c r="K231" s="69"/>
      <c r="L231" s="75"/>
    </row>
    <row r="232" spans="1:12" ht="63" x14ac:dyDescent="0.2">
      <c r="A232" s="49" t="s">
        <v>249</v>
      </c>
      <c r="B232" s="302" t="s">
        <v>242</v>
      </c>
      <c r="C232" s="96">
        <v>8</v>
      </c>
      <c r="D232" s="96">
        <v>1</v>
      </c>
      <c r="E232" s="37" t="s">
        <v>208</v>
      </c>
      <c r="F232" s="97"/>
      <c r="G232" s="99">
        <f>G233+G235+G237</f>
        <v>17920.600000000002</v>
      </c>
      <c r="H232" s="99">
        <f t="shared" ref="H232:I232" si="81">H233+H235+H237</f>
        <v>14966.5</v>
      </c>
      <c r="I232" s="99">
        <f t="shared" si="81"/>
        <v>15877</v>
      </c>
      <c r="J232" s="71"/>
      <c r="K232" s="69"/>
      <c r="L232" s="69"/>
    </row>
    <row r="233" spans="1:12" ht="63" x14ac:dyDescent="0.2">
      <c r="A233" s="35" t="s">
        <v>13</v>
      </c>
      <c r="B233" s="302" t="s">
        <v>242</v>
      </c>
      <c r="C233" s="96">
        <v>8</v>
      </c>
      <c r="D233" s="96">
        <v>1</v>
      </c>
      <c r="E233" s="37" t="s">
        <v>208</v>
      </c>
      <c r="F233" s="97">
        <v>100</v>
      </c>
      <c r="G233" s="99">
        <f>G234</f>
        <v>9828.9</v>
      </c>
      <c r="H233" s="99">
        <f t="shared" ref="H233:I233" si="82">H234</f>
        <v>9912.6</v>
      </c>
      <c r="I233" s="99">
        <f t="shared" si="82"/>
        <v>9952.6</v>
      </c>
      <c r="J233" s="69"/>
      <c r="K233" s="69"/>
      <c r="L233" s="69"/>
    </row>
    <row r="234" spans="1:12" ht="15.75" x14ac:dyDescent="0.25">
      <c r="A234" s="108" t="s">
        <v>91</v>
      </c>
      <c r="B234" s="302" t="s">
        <v>242</v>
      </c>
      <c r="C234" s="96">
        <v>8</v>
      </c>
      <c r="D234" s="96">
        <v>1</v>
      </c>
      <c r="E234" s="37" t="s">
        <v>208</v>
      </c>
      <c r="F234" s="97">
        <v>110</v>
      </c>
      <c r="G234" s="99">
        <f>'Приложение 5'!F234</f>
        <v>9828.9</v>
      </c>
      <c r="H234" s="99">
        <f>'Приложение 5'!G234</f>
        <v>9912.6</v>
      </c>
      <c r="I234" s="99">
        <f>'Приложение 5'!H234</f>
        <v>9952.6</v>
      </c>
      <c r="J234" s="69"/>
      <c r="K234" s="69"/>
      <c r="L234" s="69"/>
    </row>
    <row r="235" spans="1:12" ht="31.5" x14ac:dyDescent="0.2">
      <c r="A235" s="35" t="s">
        <v>143</v>
      </c>
      <c r="B235" s="302" t="s">
        <v>242</v>
      </c>
      <c r="C235" s="96">
        <v>8</v>
      </c>
      <c r="D235" s="96">
        <v>1</v>
      </c>
      <c r="E235" s="37" t="s">
        <v>208</v>
      </c>
      <c r="F235" s="97">
        <v>200</v>
      </c>
      <c r="G235" s="99">
        <f>G236</f>
        <v>7436.3</v>
      </c>
      <c r="H235" s="99">
        <f t="shared" ref="H235:I235" si="83">H236</f>
        <v>4398.5</v>
      </c>
      <c r="I235" s="99">
        <f t="shared" si="83"/>
        <v>5269</v>
      </c>
      <c r="J235" s="69"/>
      <c r="K235" s="69"/>
      <c r="L235" s="69"/>
    </row>
    <row r="236" spans="1:12" ht="31.5" x14ac:dyDescent="0.2">
      <c r="A236" s="106" t="s">
        <v>18</v>
      </c>
      <c r="B236" s="302" t="s">
        <v>242</v>
      </c>
      <c r="C236" s="96">
        <v>8</v>
      </c>
      <c r="D236" s="96">
        <v>1</v>
      </c>
      <c r="E236" s="37" t="s">
        <v>208</v>
      </c>
      <c r="F236" s="97">
        <v>240</v>
      </c>
      <c r="G236" s="99">
        <f>'Приложение 5'!F236</f>
        <v>7436.3</v>
      </c>
      <c r="H236" s="99">
        <f>'Приложение 5'!G236</f>
        <v>4398.5</v>
      </c>
      <c r="I236" s="99">
        <f>'Приложение 5'!H236</f>
        <v>5269</v>
      </c>
      <c r="J236" s="69"/>
      <c r="K236" s="69"/>
      <c r="L236" s="75"/>
    </row>
    <row r="237" spans="1:12" ht="15.75" x14ac:dyDescent="0.2">
      <c r="A237" s="35" t="s">
        <v>19</v>
      </c>
      <c r="B237" s="302" t="s">
        <v>242</v>
      </c>
      <c r="C237" s="96">
        <v>8</v>
      </c>
      <c r="D237" s="96">
        <v>1</v>
      </c>
      <c r="E237" s="37" t="s">
        <v>208</v>
      </c>
      <c r="F237" s="97">
        <v>800</v>
      </c>
      <c r="G237" s="99">
        <f>G238</f>
        <v>655.4</v>
      </c>
      <c r="H237" s="99">
        <f t="shared" ref="H237:I237" si="84">H238</f>
        <v>655.4</v>
      </c>
      <c r="I237" s="99">
        <f t="shared" si="84"/>
        <v>655.4</v>
      </c>
      <c r="J237" s="69"/>
      <c r="K237" s="69"/>
      <c r="L237" s="69"/>
    </row>
    <row r="238" spans="1:12" ht="15.75" x14ac:dyDescent="0.2">
      <c r="A238" s="35" t="s">
        <v>20</v>
      </c>
      <c r="B238" s="302" t="s">
        <v>242</v>
      </c>
      <c r="C238" s="96">
        <v>8</v>
      </c>
      <c r="D238" s="96">
        <v>1</v>
      </c>
      <c r="E238" s="37" t="s">
        <v>208</v>
      </c>
      <c r="F238" s="97">
        <v>850</v>
      </c>
      <c r="G238" s="99">
        <f>'Приложение 5'!F238</f>
        <v>655.4</v>
      </c>
      <c r="H238" s="99">
        <f>'Приложение 5'!G238</f>
        <v>655.4</v>
      </c>
      <c r="I238" s="99">
        <f>'Приложение 5'!H238</f>
        <v>655.4</v>
      </c>
      <c r="J238" s="69"/>
      <c r="K238" s="69"/>
      <c r="L238" s="69"/>
    </row>
    <row r="239" spans="1:12" ht="63" hidden="1" x14ac:dyDescent="0.2">
      <c r="A239" s="215" t="s">
        <v>153</v>
      </c>
      <c r="B239" s="302" t="s">
        <v>242</v>
      </c>
      <c r="C239" s="96">
        <v>8</v>
      </c>
      <c r="D239" s="96">
        <v>1</v>
      </c>
      <c r="E239" s="37" t="s">
        <v>264</v>
      </c>
      <c r="F239" s="97"/>
      <c r="G239" s="99">
        <f>G240</f>
        <v>0</v>
      </c>
      <c r="H239" s="99">
        <f t="shared" ref="H239:I239" si="85">H240</f>
        <v>0</v>
      </c>
      <c r="I239" s="99">
        <f t="shared" si="85"/>
        <v>0</v>
      </c>
      <c r="J239" s="69"/>
      <c r="K239" s="69"/>
      <c r="L239" s="69"/>
    </row>
    <row r="240" spans="1:12" ht="63" hidden="1" x14ac:dyDescent="0.2">
      <c r="A240" s="49" t="s">
        <v>13</v>
      </c>
      <c r="B240" s="302" t="s">
        <v>242</v>
      </c>
      <c r="C240" s="96">
        <v>8</v>
      </c>
      <c r="D240" s="96">
        <v>1</v>
      </c>
      <c r="E240" s="37" t="s">
        <v>264</v>
      </c>
      <c r="F240" s="97">
        <v>100</v>
      </c>
      <c r="G240" s="99">
        <f>G241</f>
        <v>0</v>
      </c>
      <c r="H240" s="99">
        <f t="shared" ref="H240:I240" si="86">H241</f>
        <v>0</v>
      </c>
      <c r="I240" s="99">
        <f t="shared" si="86"/>
        <v>0</v>
      </c>
      <c r="J240" s="69"/>
      <c r="K240" s="69"/>
      <c r="L240" s="69"/>
    </row>
    <row r="241" spans="1:12" ht="15.75" hidden="1" x14ac:dyDescent="0.2">
      <c r="A241" s="49" t="s">
        <v>91</v>
      </c>
      <c r="B241" s="302" t="s">
        <v>242</v>
      </c>
      <c r="C241" s="96">
        <v>8</v>
      </c>
      <c r="D241" s="96">
        <v>1</v>
      </c>
      <c r="E241" s="37" t="s">
        <v>264</v>
      </c>
      <c r="F241" s="97">
        <v>110</v>
      </c>
      <c r="G241" s="99">
        <f>'Приложение 5'!F241</f>
        <v>0</v>
      </c>
      <c r="H241" s="99">
        <f>'Приложение 5'!G241</f>
        <v>0</v>
      </c>
      <c r="I241" s="99">
        <f>'Приложение 5'!H241</f>
        <v>0</v>
      </c>
      <c r="J241" s="69"/>
      <c r="K241" s="69"/>
      <c r="L241" s="69"/>
    </row>
    <row r="242" spans="1:12" ht="63" x14ac:dyDescent="0.2">
      <c r="A242" s="35" t="s">
        <v>209</v>
      </c>
      <c r="B242" s="302" t="s">
        <v>242</v>
      </c>
      <c r="C242" s="96">
        <v>8</v>
      </c>
      <c r="D242" s="96">
        <v>1</v>
      </c>
      <c r="E242" s="37" t="s">
        <v>210</v>
      </c>
      <c r="F242" s="97"/>
      <c r="G242" s="99">
        <f>G243</f>
        <v>4292.5</v>
      </c>
      <c r="H242" s="99">
        <f t="shared" ref="H242:I242" si="87">H243</f>
        <v>4327.8999999999996</v>
      </c>
      <c r="I242" s="99">
        <f t="shared" si="87"/>
        <v>4312.2</v>
      </c>
      <c r="J242" s="69"/>
      <c r="K242" s="69"/>
      <c r="L242" s="69"/>
    </row>
    <row r="243" spans="1:12" ht="18.75" x14ac:dyDescent="0.2">
      <c r="A243" s="35" t="s">
        <v>26</v>
      </c>
      <c r="B243" s="302" t="s">
        <v>242</v>
      </c>
      <c r="C243" s="96">
        <v>8</v>
      </c>
      <c r="D243" s="96">
        <v>1</v>
      </c>
      <c r="E243" s="37" t="s">
        <v>210</v>
      </c>
      <c r="F243" s="97">
        <v>500</v>
      </c>
      <c r="G243" s="99">
        <f>G244</f>
        <v>4292.5</v>
      </c>
      <c r="H243" s="99">
        <f t="shared" ref="H243:I243" si="88">H244</f>
        <v>4327.8999999999996</v>
      </c>
      <c r="I243" s="99">
        <f t="shared" si="88"/>
        <v>4312.2</v>
      </c>
      <c r="J243" s="71"/>
      <c r="K243" s="69"/>
      <c r="L243" s="69"/>
    </row>
    <row r="244" spans="1:12" ht="18.75" x14ac:dyDescent="0.25">
      <c r="A244" s="108" t="s">
        <v>27</v>
      </c>
      <c r="B244" s="302" t="s">
        <v>242</v>
      </c>
      <c r="C244" s="96">
        <v>8</v>
      </c>
      <c r="D244" s="96">
        <v>1</v>
      </c>
      <c r="E244" s="37" t="s">
        <v>210</v>
      </c>
      <c r="F244" s="97">
        <v>540</v>
      </c>
      <c r="G244" s="99">
        <f>'Приложение 5'!F244</f>
        <v>4292.5</v>
      </c>
      <c r="H244" s="99">
        <f>'Приложение 5'!G244</f>
        <v>4327.8999999999996</v>
      </c>
      <c r="I244" s="99">
        <f>'Приложение 5'!H244</f>
        <v>4312.2</v>
      </c>
      <c r="J244" s="71"/>
      <c r="K244" s="69"/>
      <c r="L244" s="69"/>
    </row>
    <row r="245" spans="1:12" ht="18.75" x14ac:dyDescent="0.2">
      <c r="A245" s="105" t="s">
        <v>98</v>
      </c>
      <c r="B245" s="175">
        <v>555</v>
      </c>
      <c r="C245" s="93">
        <v>10</v>
      </c>
      <c r="D245" s="96"/>
      <c r="E245" s="37"/>
      <c r="F245" s="97"/>
      <c r="G245" s="83">
        <f t="shared" ref="G245:I249" si="89">G246</f>
        <v>597.1</v>
      </c>
      <c r="H245" s="83">
        <f t="shared" si="89"/>
        <v>600</v>
      </c>
      <c r="I245" s="92">
        <f t="shared" si="89"/>
        <v>600</v>
      </c>
      <c r="J245" s="71"/>
      <c r="K245" s="69"/>
      <c r="L245" s="69"/>
    </row>
    <row r="246" spans="1:12" ht="18.75" x14ac:dyDescent="0.2">
      <c r="A246" s="107" t="s">
        <v>99</v>
      </c>
      <c r="B246" s="175">
        <v>555</v>
      </c>
      <c r="C246" s="93">
        <v>10</v>
      </c>
      <c r="D246" s="93">
        <v>1</v>
      </c>
      <c r="E246" s="101" t="s">
        <v>7</v>
      </c>
      <c r="F246" s="94" t="s">
        <v>7</v>
      </c>
      <c r="G246" s="102">
        <f t="shared" si="89"/>
        <v>597.1</v>
      </c>
      <c r="H246" s="102">
        <f t="shared" si="89"/>
        <v>600</v>
      </c>
      <c r="I246" s="95">
        <f t="shared" si="89"/>
        <v>600</v>
      </c>
      <c r="J246" s="71"/>
      <c r="K246" s="69"/>
      <c r="L246" s="69"/>
    </row>
    <row r="247" spans="1:12" ht="18.75" x14ac:dyDescent="0.2">
      <c r="A247" s="178" t="s">
        <v>100</v>
      </c>
      <c r="B247" s="302">
        <v>555</v>
      </c>
      <c r="C247" s="96">
        <v>10</v>
      </c>
      <c r="D247" s="96">
        <v>1</v>
      </c>
      <c r="E247" s="37" t="s">
        <v>10</v>
      </c>
      <c r="F247" s="97" t="s">
        <v>7</v>
      </c>
      <c r="G247" s="99">
        <f t="shared" si="89"/>
        <v>597.1</v>
      </c>
      <c r="H247" s="99">
        <f t="shared" si="89"/>
        <v>600</v>
      </c>
      <c r="I247" s="98">
        <f t="shared" si="89"/>
        <v>600</v>
      </c>
      <c r="J247" s="71"/>
      <c r="K247" s="69"/>
      <c r="L247" s="69"/>
    </row>
    <row r="248" spans="1:12" ht="31.5" x14ac:dyDescent="0.2">
      <c r="A248" s="106" t="s">
        <v>101</v>
      </c>
      <c r="B248" s="302">
        <v>555</v>
      </c>
      <c r="C248" s="96">
        <v>10</v>
      </c>
      <c r="D248" s="96">
        <v>1</v>
      </c>
      <c r="E248" s="37" t="s">
        <v>141</v>
      </c>
      <c r="F248" s="97" t="s">
        <v>7</v>
      </c>
      <c r="G248" s="99">
        <f t="shared" si="89"/>
        <v>597.1</v>
      </c>
      <c r="H248" s="99">
        <f t="shared" si="89"/>
        <v>600</v>
      </c>
      <c r="I248" s="98">
        <f t="shared" si="89"/>
        <v>600</v>
      </c>
      <c r="J248" s="71"/>
      <c r="K248" s="69"/>
      <c r="L248" s="69"/>
    </row>
    <row r="249" spans="1:12" ht="18.75" x14ac:dyDescent="0.2">
      <c r="A249" s="106" t="s">
        <v>102</v>
      </c>
      <c r="B249" s="302">
        <v>555</v>
      </c>
      <c r="C249" s="96">
        <v>10</v>
      </c>
      <c r="D249" s="96">
        <v>1</v>
      </c>
      <c r="E249" s="37" t="s">
        <v>141</v>
      </c>
      <c r="F249" s="97">
        <v>300</v>
      </c>
      <c r="G249" s="99">
        <f t="shared" si="89"/>
        <v>597.1</v>
      </c>
      <c r="H249" s="99">
        <f t="shared" si="89"/>
        <v>600</v>
      </c>
      <c r="I249" s="98">
        <f t="shared" si="89"/>
        <v>600</v>
      </c>
      <c r="J249" s="71"/>
      <c r="K249" s="69"/>
      <c r="L249" s="69"/>
    </row>
    <row r="250" spans="1:12" ht="31.5" x14ac:dyDescent="0.2">
      <c r="A250" s="35" t="s">
        <v>147</v>
      </c>
      <c r="B250" s="302">
        <v>555</v>
      </c>
      <c r="C250" s="96">
        <v>10</v>
      </c>
      <c r="D250" s="96">
        <v>1</v>
      </c>
      <c r="E250" s="37" t="s">
        <v>141</v>
      </c>
      <c r="F250" s="97">
        <v>320</v>
      </c>
      <c r="G250" s="99">
        <f>'Приложение 5'!F278</f>
        <v>597.1</v>
      </c>
      <c r="H250" s="99">
        <f>'Приложение 5'!G278</f>
        <v>600</v>
      </c>
      <c r="I250" s="99">
        <f>'Приложение 5'!H278</f>
        <v>600</v>
      </c>
      <c r="J250" s="71"/>
      <c r="K250" s="69"/>
      <c r="L250" s="75"/>
    </row>
    <row r="251" spans="1:12" ht="18.75" x14ac:dyDescent="0.2">
      <c r="A251" s="107" t="s">
        <v>103</v>
      </c>
      <c r="B251" s="175">
        <v>555</v>
      </c>
      <c r="C251" s="93">
        <v>11</v>
      </c>
      <c r="D251" s="93" t="s">
        <v>7</v>
      </c>
      <c r="E251" s="101" t="s">
        <v>7</v>
      </c>
      <c r="F251" s="94" t="s">
        <v>7</v>
      </c>
      <c r="G251" s="102">
        <f>G265+G252</f>
        <v>582.1</v>
      </c>
      <c r="H251" s="102">
        <f>H265+H252</f>
        <v>750</v>
      </c>
      <c r="I251" s="102">
        <f>I265+I252</f>
        <v>750</v>
      </c>
      <c r="J251" s="71"/>
      <c r="K251" s="69"/>
      <c r="L251" s="69"/>
    </row>
    <row r="252" spans="1:12" ht="18.75" hidden="1" x14ac:dyDescent="0.2">
      <c r="A252" s="100" t="s">
        <v>256</v>
      </c>
      <c r="B252" s="302">
        <v>555</v>
      </c>
      <c r="C252" s="36">
        <v>11</v>
      </c>
      <c r="D252" s="36">
        <v>2</v>
      </c>
      <c r="E252" s="37"/>
      <c r="F252" s="38" t="s">
        <v>7</v>
      </c>
      <c r="G252" s="102">
        <f>G253+G259</f>
        <v>0</v>
      </c>
      <c r="H252" s="102">
        <f t="shared" ref="H252:I252" si="90">H253+H259</f>
        <v>0</v>
      </c>
      <c r="I252" s="102">
        <f t="shared" si="90"/>
        <v>0</v>
      </c>
      <c r="J252" s="71"/>
      <c r="K252" s="69"/>
      <c r="L252" s="69"/>
    </row>
    <row r="253" spans="1:12" ht="18.75" hidden="1" x14ac:dyDescent="0.2">
      <c r="A253" s="49" t="s">
        <v>9</v>
      </c>
      <c r="B253" s="302">
        <v>555</v>
      </c>
      <c r="C253" s="36">
        <v>11</v>
      </c>
      <c r="D253" s="36">
        <v>2</v>
      </c>
      <c r="E253" s="37" t="s">
        <v>262</v>
      </c>
      <c r="F253" s="38" t="s">
        <v>7</v>
      </c>
      <c r="G253" s="52">
        <f>G254</f>
        <v>0</v>
      </c>
      <c r="H253" s="52">
        <f t="shared" ref="H253:I253" si="91">H254</f>
        <v>0</v>
      </c>
      <c r="I253" s="52">
        <f t="shared" si="91"/>
        <v>0</v>
      </c>
      <c r="J253" s="71"/>
      <c r="K253" s="69"/>
      <c r="L253" s="69"/>
    </row>
    <row r="254" spans="1:12" ht="78.75" hidden="1" x14ac:dyDescent="0.2">
      <c r="A254" s="49" t="s">
        <v>257</v>
      </c>
      <c r="B254" s="302">
        <v>555</v>
      </c>
      <c r="C254" s="36">
        <v>11</v>
      </c>
      <c r="D254" s="36">
        <v>2</v>
      </c>
      <c r="E254" s="37" t="s">
        <v>262</v>
      </c>
      <c r="F254" s="38"/>
      <c r="G254" s="52">
        <f>G255+G257</f>
        <v>0</v>
      </c>
      <c r="H254" s="52">
        <f t="shared" ref="H254:I254" si="92">H255+H257</f>
        <v>0</v>
      </c>
      <c r="I254" s="52">
        <f t="shared" si="92"/>
        <v>0</v>
      </c>
      <c r="J254" s="71"/>
      <c r="K254" s="69"/>
      <c r="L254" s="69"/>
    </row>
    <row r="255" spans="1:12" ht="31.5" hidden="1" x14ac:dyDescent="0.2">
      <c r="A255" s="49" t="s">
        <v>258</v>
      </c>
      <c r="B255" s="302">
        <v>555</v>
      </c>
      <c r="C255" s="36">
        <v>11</v>
      </c>
      <c r="D255" s="36">
        <v>2</v>
      </c>
      <c r="E255" s="37" t="s">
        <v>262</v>
      </c>
      <c r="F255" s="38" t="s">
        <v>259</v>
      </c>
      <c r="G255" s="52">
        <f>G256</f>
        <v>0</v>
      </c>
      <c r="H255" s="52">
        <f t="shared" ref="H255:I255" si="93">H256</f>
        <v>0</v>
      </c>
      <c r="I255" s="52">
        <f t="shared" si="93"/>
        <v>0</v>
      </c>
      <c r="J255" s="71"/>
      <c r="K255" s="69"/>
      <c r="L255" s="69"/>
    </row>
    <row r="256" spans="1:12" ht="31.5" hidden="1" x14ac:dyDescent="0.2">
      <c r="A256" s="49" t="s">
        <v>18</v>
      </c>
      <c r="B256" s="302">
        <v>555</v>
      </c>
      <c r="C256" s="36">
        <v>11</v>
      </c>
      <c r="D256" s="36">
        <v>2</v>
      </c>
      <c r="E256" s="37" t="s">
        <v>262</v>
      </c>
      <c r="F256" s="38" t="s">
        <v>260</v>
      </c>
      <c r="G256" s="52">
        <v>0</v>
      </c>
      <c r="H256" s="52">
        <v>0</v>
      </c>
      <c r="I256" s="68">
        <v>0</v>
      </c>
      <c r="J256" s="71"/>
      <c r="K256" s="69"/>
      <c r="L256" s="69"/>
    </row>
    <row r="257" spans="1:12" ht="31.5" hidden="1" x14ac:dyDescent="0.2">
      <c r="A257" s="35" t="s">
        <v>168</v>
      </c>
      <c r="B257" s="302">
        <v>555</v>
      </c>
      <c r="C257" s="36">
        <v>11</v>
      </c>
      <c r="D257" s="36">
        <v>2</v>
      </c>
      <c r="E257" s="37" t="s">
        <v>262</v>
      </c>
      <c r="F257" s="38">
        <v>400</v>
      </c>
      <c r="G257" s="52">
        <f>G258</f>
        <v>0</v>
      </c>
      <c r="H257" s="52">
        <f t="shared" ref="H257:I257" si="94">H258</f>
        <v>0</v>
      </c>
      <c r="I257" s="52">
        <f t="shared" si="94"/>
        <v>0</v>
      </c>
      <c r="J257" s="71"/>
      <c r="K257" s="69"/>
      <c r="L257" s="69"/>
    </row>
    <row r="258" spans="1:12" ht="18.75" hidden="1" x14ac:dyDescent="0.2">
      <c r="A258" s="35" t="s">
        <v>169</v>
      </c>
      <c r="B258" s="302">
        <v>555</v>
      </c>
      <c r="C258" s="36">
        <v>11</v>
      </c>
      <c r="D258" s="36">
        <v>2</v>
      </c>
      <c r="E258" s="37" t="s">
        <v>262</v>
      </c>
      <c r="F258" s="38">
        <v>410</v>
      </c>
      <c r="G258" s="52">
        <v>0</v>
      </c>
      <c r="H258" s="52">
        <v>0</v>
      </c>
      <c r="I258" s="68">
        <v>0</v>
      </c>
      <c r="J258" s="71"/>
      <c r="K258" s="69"/>
      <c r="L258" s="69"/>
    </row>
    <row r="259" spans="1:12" s="25" customFormat="1" ht="31.5" hidden="1" x14ac:dyDescent="0.2">
      <c r="A259" s="105" t="s">
        <v>9</v>
      </c>
      <c r="B259" s="175">
        <v>555</v>
      </c>
      <c r="C259" s="89">
        <v>11</v>
      </c>
      <c r="D259" s="89">
        <v>2</v>
      </c>
      <c r="E259" s="90" t="s">
        <v>263</v>
      </c>
      <c r="F259" s="91" t="s">
        <v>7</v>
      </c>
      <c r="G259" s="83">
        <f>G260</f>
        <v>0</v>
      </c>
      <c r="H259" s="83">
        <f t="shared" ref="H259:I259" si="95">H260</f>
        <v>0</v>
      </c>
      <c r="I259" s="83">
        <f t="shared" si="95"/>
        <v>0</v>
      </c>
      <c r="J259" s="72"/>
      <c r="K259" s="73"/>
      <c r="L259" s="73"/>
    </row>
    <row r="260" spans="1:12" ht="63" hidden="1" x14ac:dyDescent="0.2">
      <c r="A260" s="35" t="s">
        <v>261</v>
      </c>
      <c r="B260" s="302">
        <v>555</v>
      </c>
      <c r="C260" s="36">
        <v>11</v>
      </c>
      <c r="D260" s="36">
        <v>2</v>
      </c>
      <c r="E260" s="37" t="s">
        <v>263</v>
      </c>
      <c r="F260" s="38" t="s">
        <v>7</v>
      </c>
      <c r="G260" s="52">
        <f>G261+G263</f>
        <v>0</v>
      </c>
      <c r="H260" s="52">
        <f t="shared" ref="H260:I260" si="96">H261+H263</f>
        <v>0</v>
      </c>
      <c r="I260" s="52">
        <f t="shared" si="96"/>
        <v>0</v>
      </c>
      <c r="J260" s="71"/>
      <c r="K260" s="69"/>
      <c r="L260" s="69"/>
    </row>
    <row r="261" spans="1:12" ht="31.5" hidden="1" x14ac:dyDescent="0.2">
      <c r="A261" s="35" t="s">
        <v>258</v>
      </c>
      <c r="B261" s="302">
        <v>555</v>
      </c>
      <c r="C261" s="36">
        <v>11</v>
      </c>
      <c r="D261" s="36">
        <v>2</v>
      </c>
      <c r="E261" s="37" t="s">
        <v>263</v>
      </c>
      <c r="F261" s="38" t="s">
        <v>259</v>
      </c>
      <c r="G261" s="52">
        <f>G262</f>
        <v>0</v>
      </c>
      <c r="H261" s="52">
        <f t="shared" ref="H261:I261" si="97">H262</f>
        <v>0</v>
      </c>
      <c r="I261" s="52">
        <f t="shared" si="97"/>
        <v>0</v>
      </c>
      <c r="J261" s="71"/>
      <c r="K261" s="69"/>
      <c r="L261" s="69"/>
    </row>
    <row r="262" spans="1:12" ht="31.5" hidden="1" x14ac:dyDescent="0.2">
      <c r="A262" s="35" t="s">
        <v>18</v>
      </c>
      <c r="B262" s="302">
        <v>555</v>
      </c>
      <c r="C262" s="36">
        <v>11</v>
      </c>
      <c r="D262" s="36">
        <v>2</v>
      </c>
      <c r="E262" s="37" t="s">
        <v>263</v>
      </c>
      <c r="F262" s="38" t="s">
        <v>260</v>
      </c>
      <c r="G262" s="52">
        <v>0</v>
      </c>
      <c r="H262" s="52">
        <v>0</v>
      </c>
      <c r="I262" s="68">
        <v>0</v>
      </c>
      <c r="J262" s="71"/>
      <c r="K262" s="69"/>
      <c r="L262" s="69"/>
    </row>
    <row r="263" spans="1:12" ht="31.5" hidden="1" x14ac:dyDescent="0.2">
      <c r="A263" s="35" t="s">
        <v>168</v>
      </c>
      <c r="B263" s="302">
        <v>555</v>
      </c>
      <c r="C263" s="36">
        <v>11</v>
      </c>
      <c r="D263" s="36">
        <v>2</v>
      </c>
      <c r="E263" s="37" t="s">
        <v>263</v>
      </c>
      <c r="F263" s="38">
        <v>400</v>
      </c>
      <c r="G263" s="52">
        <f>G264</f>
        <v>0</v>
      </c>
      <c r="H263" s="52">
        <f t="shared" ref="H263:I263" si="98">H264</f>
        <v>0</v>
      </c>
      <c r="I263" s="52">
        <f t="shared" si="98"/>
        <v>0</v>
      </c>
      <c r="J263" s="71"/>
      <c r="K263" s="69"/>
      <c r="L263" s="69"/>
    </row>
    <row r="264" spans="1:12" ht="31.5" hidden="1" x14ac:dyDescent="0.2">
      <c r="A264" s="35" t="s">
        <v>169</v>
      </c>
      <c r="B264" s="302">
        <v>555</v>
      </c>
      <c r="C264" s="36">
        <v>11</v>
      </c>
      <c r="D264" s="36">
        <v>2</v>
      </c>
      <c r="E264" s="37" t="s">
        <v>263</v>
      </c>
      <c r="F264" s="38">
        <v>410</v>
      </c>
      <c r="G264" s="52">
        <v>0</v>
      </c>
      <c r="H264" s="52">
        <v>0</v>
      </c>
      <c r="I264" s="68">
        <v>0</v>
      </c>
      <c r="J264" s="71"/>
      <c r="K264" s="69"/>
      <c r="L264" s="69"/>
    </row>
    <row r="265" spans="1:12" ht="18.75" x14ac:dyDescent="0.2">
      <c r="A265" s="107" t="s">
        <v>107</v>
      </c>
      <c r="B265" s="175">
        <v>555</v>
      </c>
      <c r="C265" s="93">
        <v>11</v>
      </c>
      <c r="D265" s="93">
        <v>5</v>
      </c>
      <c r="E265" s="101" t="s">
        <v>7</v>
      </c>
      <c r="F265" s="94" t="s">
        <v>7</v>
      </c>
      <c r="G265" s="102">
        <f>G266</f>
        <v>582.1</v>
      </c>
      <c r="H265" s="102">
        <f t="shared" ref="H265:I265" si="99">H266</f>
        <v>750</v>
      </c>
      <c r="I265" s="102">
        <f t="shared" si="99"/>
        <v>750</v>
      </c>
      <c r="J265" s="71"/>
      <c r="K265" s="69"/>
      <c r="L265" s="69"/>
    </row>
    <row r="266" spans="1:12" ht="47.25" x14ac:dyDescent="0.2">
      <c r="A266" s="105" t="s">
        <v>211</v>
      </c>
      <c r="B266" s="175" t="s">
        <v>242</v>
      </c>
      <c r="C266" s="89">
        <v>11</v>
      </c>
      <c r="D266" s="89">
        <v>5</v>
      </c>
      <c r="E266" s="90" t="s">
        <v>104</v>
      </c>
      <c r="F266" s="91"/>
      <c r="G266" s="83">
        <f>G267</f>
        <v>582.1</v>
      </c>
      <c r="H266" s="83">
        <f t="shared" ref="H266:I266" si="100">H267</f>
        <v>750</v>
      </c>
      <c r="I266" s="83">
        <f t="shared" si="100"/>
        <v>750</v>
      </c>
      <c r="J266" s="71"/>
      <c r="K266" s="69"/>
      <c r="L266" s="69"/>
    </row>
    <row r="267" spans="1:12" ht="63" x14ac:dyDescent="0.2">
      <c r="A267" s="35" t="s">
        <v>212</v>
      </c>
      <c r="B267" s="302" t="s">
        <v>242</v>
      </c>
      <c r="C267" s="96">
        <v>11</v>
      </c>
      <c r="D267" s="96">
        <v>5</v>
      </c>
      <c r="E267" s="37" t="s">
        <v>214</v>
      </c>
      <c r="F267" s="97"/>
      <c r="G267" s="99">
        <f>G268+G270</f>
        <v>582.1</v>
      </c>
      <c r="H267" s="99">
        <f t="shared" ref="H267:I267" si="101">H268+H270</f>
        <v>750</v>
      </c>
      <c r="I267" s="99">
        <f t="shared" si="101"/>
        <v>750</v>
      </c>
      <c r="J267" s="71"/>
      <c r="K267" s="69"/>
      <c r="L267" s="69"/>
    </row>
    <row r="268" spans="1:12" ht="63" x14ac:dyDescent="0.2">
      <c r="A268" s="35" t="s">
        <v>13</v>
      </c>
      <c r="B268" s="302" t="s">
        <v>242</v>
      </c>
      <c r="C268" s="96">
        <v>11</v>
      </c>
      <c r="D268" s="96">
        <v>5</v>
      </c>
      <c r="E268" s="37" t="s">
        <v>214</v>
      </c>
      <c r="F268" s="38">
        <v>100</v>
      </c>
      <c r="G268" s="52">
        <f>G269</f>
        <v>235</v>
      </c>
      <c r="H268" s="52">
        <f t="shared" ref="H268:I268" si="102">H269</f>
        <v>150</v>
      </c>
      <c r="I268" s="52">
        <f t="shared" si="102"/>
        <v>150</v>
      </c>
      <c r="J268" s="71"/>
      <c r="K268" s="69"/>
      <c r="L268" s="69"/>
    </row>
    <row r="269" spans="1:12" ht="31.5" x14ac:dyDescent="0.2">
      <c r="A269" s="35" t="s">
        <v>43</v>
      </c>
      <c r="B269" s="302" t="s">
        <v>242</v>
      </c>
      <c r="C269" s="96">
        <v>11</v>
      </c>
      <c r="D269" s="96">
        <v>5</v>
      </c>
      <c r="E269" s="37" t="s">
        <v>214</v>
      </c>
      <c r="F269" s="38">
        <v>120</v>
      </c>
      <c r="G269" s="52">
        <f>'Приложение 5'!F297</f>
        <v>235</v>
      </c>
      <c r="H269" s="52">
        <f>'Приложение 5'!G297</f>
        <v>150</v>
      </c>
      <c r="I269" s="52">
        <f>'Приложение 5'!H297</f>
        <v>150</v>
      </c>
      <c r="J269" s="71"/>
      <c r="K269" s="69"/>
      <c r="L269" s="69"/>
    </row>
    <row r="270" spans="1:12" ht="31.5" x14ac:dyDescent="0.2">
      <c r="A270" s="35" t="s">
        <v>143</v>
      </c>
      <c r="B270" s="302" t="s">
        <v>242</v>
      </c>
      <c r="C270" s="96">
        <v>11</v>
      </c>
      <c r="D270" s="96">
        <v>5</v>
      </c>
      <c r="E270" s="37" t="s">
        <v>214</v>
      </c>
      <c r="F270" s="38">
        <v>200</v>
      </c>
      <c r="G270" s="52">
        <f>G271</f>
        <v>347.1</v>
      </c>
      <c r="H270" s="52">
        <f t="shared" ref="H270:I270" si="103">H271</f>
        <v>600</v>
      </c>
      <c r="I270" s="52">
        <f t="shared" si="103"/>
        <v>600</v>
      </c>
      <c r="J270" s="71"/>
      <c r="K270" s="69"/>
      <c r="L270" s="69"/>
    </row>
    <row r="271" spans="1:12" ht="31.5" x14ac:dyDescent="0.2">
      <c r="A271" s="35" t="s">
        <v>18</v>
      </c>
      <c r="B271" s="302">
        <v>555</v>
      </c>
      <c r="C271" s="96">
        <v>11</v>
      </c>
      <c r="D271" s="96">
        <v>5</v>
      </c>
      <c r="E271" s="37" t="s">
        <v>214</v>
      </c>
      <c r="F271" s="38">
        <v>240</v>
      </c>
      <c r="G271" s="52">
        <f>'Приложение 5'!F299</f>
        <v>347.1</v>
      </c>
      <c r="H271" s="52">
        <f>'Приложение 5'!G299</f>
        <v>600</v>
      </c>
      <c r="I271" s="52">
        <f>'Приложение 5'!H299</f>
        <v>600</v>
      </c>
      <c r="J271" s="71"/>
      <c r="K271" s="69"/>
      <c r="L271" s="69"/>
    </row>
    <row r="272" spans="1:12" ht="18.75" x14ac:dyDescent="0.2">
      <c r="A272" s="105" t="s">
        <v>215</v>
      </c>
      <c r="B272" s="175" t="s">
        <v>242</v>
      </c>
      <c r="C272" s="89">
        <v>12</v>
      </c>
      <c r="D272" s="89"/>
      <c r="E272" s="90"/>
      <c r="F272" s="91"/>
      <c r="G272" s="83">
        <f>G273</f>
        <v>2972.7</v>
      </c>
      <c r="H272" s="83">
        <f t="shared" ref="H272:I273" si="104">H273</f>
        <v>2900</v>
      </c>
      <c r="I272" s="83">
        <f t="shared" si="104"/>
        <v>2900</v>
      </c>
      <c r="J272" s="71"/>
      <c r="K272" s="69"/>
      <c r="L272" s="69"/>
    </row>
    <row r="273" spans="1:12" ht="18.75" x14ac:dyDescent="0.2">
      <c r="A273" s="105" t="s">
        <v>216</v>
      </c>
      <c r="B273" s="175" t="s">
        <v>242</v>
      </c>
      <c r="C273" s="89">
        <v>12</v>
      </c>
      <c r="D273" s="89">
        <v>2</v>
      </c>
      <c r="E273" s="90"/>
      <c r="F273" s="91"/>
      <c r="G273" s="83">
        <f>G274</f>
        <v>2972.7</v>
      </c>
      <c r="H273" s="83">
        <f t="shared" si="104"/>
        <v>2900</v>
      </c>
      <c r="I273" s="83">
        <f t="shared" si="104"/>
        <v>2900</v>
      </c>
      <c r="J273" s="71"/>
      <c r="K273" s="69"/>
      <c r="L273" s="69"/>
    </row>
    <row r="274" spans="1:12" s="61" customFormat="1" ht="18.75" x14ac:dyDescent="0.2">
      <c r="A274" s="35" t="s">
        <v>9</v>
      </c>
      <c r="B274" s="302" t="s">
        <v>242</v>
      </c>
      <c r="C274" s="36">
        <v>12</v>
      </c>
      <c r="D274" s="36">
        <v>2</v>
      </c>
      <c r="E274" s="37" t="s">
        <v>10</v>
      </c>
      <c r="F274" s="38"/>
      <c r="G274" s="52">
        <f>G275</f>
        <v>2972.7</v>
      </c>
      <c r="H274" s="52">
        <f t="shared" ref="H274:I274" si="105">H275</f>
        <v>2900</v>
      </c>
      <c r="I274" s="52">
        <f t="shared" si="105"/>
        <v>2900</v>
      </c>
      <c r="J274" s="71"/>
      <c r="K274" s="78"/>
      <c r="L274" s="78"/>
    </row>
    <row r="275" spans="1:12" s="61" customFormat="1" ht="47.25" x14ac:dyDescent="0.2">
      <c r="A275" s="35" t="s">
        <v>217</v>
      </c>
      <c r="B275" s="302" t="s">
        <v>242</v>
      </c>
      <c r="C275" s="36">
        <v>12</v>
      </c>
      <c r="D275" s="36">
        <v>2</v>
      </c>
      <c r="E275" s="37" t="s">
        <v>218</v>
      </c>
      <c r="F275" s="38"/>
      <c r="G275" s="52">
        <f>G276+G278+G280</f>
        <v>2972.7</v>
      </c>
      <c r="H275" s="52">
        <f t="shared" ref="H275:I275" si="106">H276+H278+H280</f>
        <v>2900</v>
      </c>
      <c r="I275" s="52">
        <f t="shared" si="106"/>
        <v>2900</v>
      </c>
      <c r="J275" s="71"/>
      <c r="K275" s="78"/>
      <c r="L275" s="78"/>
    </row>
    <row r="276" spans="1:12" s="61" customFormat="1" ht="63" x14ac:dyDescent="0.2">
      <c r="A276" s="35" t="s">
        <v>13</v>
      </c>
      <c r="B276" s="302" t="s">
        <v>242</v>
      </c>
      <c r="C276" s="36">
        <v>12</v>
      </c>
      <c r="D276" s="36">
        <v>2</v>
      </c>
      <c r="E276" s="37" t="s">
        <v>218</v>
      </c>
      <c r="F276" s="38">
        <v>100</v>
      </c>
      <c r="G276" s="52">
        <f>G277</f>
        <v>1534.6</v>
      </c>
      <c r="H276" s="52">
        <f t="shared" ref="H276:I276" si="107">H277</f>
        <v>1100</v>
      </c>
      <c r="I276" s="52">
        <f t="shared" si="107"/>
        <v>1100</v>
      </c>
      <c r="J276" s="71"/>
      <c r="K276" s="78"/>
      <c r="L276" s="78"/>
    </row>
    <row r="277" spans="1:12" ht="18.75" x14ac:dyDescent="0.2">
      <c r="A277" s="35" t="s">
        <v>91</v>
      </c>
      <c r="B277" s="302" t="s">
        <v>242</v>
      </c>
      <c r="C277" s="96">
        <v>12</v>
      </c>
      <c r="D277" s="96">
        <v>2</v>
      </c>
      <c r="E277" s="37" t="s">
        <v>218</v>
      </c>
      <c r="F277" s="97">
        <v>110</v>
      </c>
      <c r="G277" s="99">
        <f>'Приложение 5'!F309</f>
        <v>1534.6</v>
      </c>
      <c r="H277" s="99">
        <f>'Приложение 5'!G309</f>
        <v>1100</v>
      </c>
      <c r="I277" s="99">
        <f>'Приложение 5'!H309</f>
        <v>1100</v>
      </c>
      <c r="J277" s="71"/>
      <c r="K277" s="69"/>
      <c r="L277" s="69"/>
    </row>
    <row r="278" spans="1:12" ht="31.5" x14ac:dyDescent="0.2">
      <c r="A278" s="35" t="s">
        <v>143</v>
      </c>
      <c r="B278" s="302" t="s">
        <v>242</v>
      </c>
      <c r="C278" s="96">
        <v>12</v>
      </c>
      <c r="D278" s="96">
        <v>2</v>
      </c>
      <c r="E278" s="37" t="s">
        <v>218</v>
      </c>
      <c r="F278" s="38">
        <v>200</v>
      </c>
      <c r="G278" s="52">
        <f>G279</f>
        <v>1437.9</v>
      </c>
      <c r="H278" s="52">
        <f t="shared" ref="H278:I278" si="108">H279</f>
        <v>1800</v>
      </c>
      <c r="I278" s="52">
        <f t="shared" si="108"/>
        <v>1800</v>
      </c>
      <c r="J278" s="71"/>
      <c r="K278" s="69"/>
      <c r="L278" s="69"/>
    </row>
    <row r="279" spans="1:12" ht="31.5" x14ac:dyDescent="0.2">
      <c r="A279" s="35" t="s">
        <v>18</v>
      </c>
      <c r="B279" s="302" t="s">
        <v>242</v>
      </c>
      <c r="C279" s="96">
        <v>12</v>
      </c>
      <c r="D279" s="96">
        <v>2</v>
      </c>
      <c r="E279" s="37" t="s">
        <v>218</v>
      </c>
      <c r="F279" s="38">
        <v>240</v>
      </c>
      <c r="G279" s="52">
        <f>'Приложение 5'!F311</f>
        <v>1437.9</v>
      </c>
      <c r="H279" s="52">
        <f>'Приложение 5'!G311</f>
        <v>1800</v>
      </c>
      <c r="I279" s="52">
        <f>'Приложение 5'!H311</f>
        <v>1800</v>
      </c>
      <c r="J279" s="71"/>
      <c r="K279" s="69"/>
      <c r="L279" s="69"/>
    </row>
    <row r="280" spans="1:12" ht="18.75" x14ac:dyDescent="0.2">
      <c r="A280" s="49" t="s">
        <v>19</v>
      </c>
      <c r="B280" s="302" t="s">
        <v>242</v>
      </c>
      <c r="C280" s="96">
        <v>12</v>
      </c>
      <c r="D280" s="96">
        <v>2</v>
      </c>
      <c r="E280" s="37" t="s">
        <v>218</v>
      </c>
      <c r="F280" s="38">
        <v>800</v>
      </c>
      <c r="G280" s="52">
        <f>G281</f>
        <v>0.2</v>
      </c>
      <c r="H280" s="52">
        <f>H281</f>
        <v>0</v>
      </c>
      <c r="I280" s="68">
        <f>I281</f>
        <v>0</v>
      </c>
      <c r="J280" s="71"/>
      <c r="K280" s="69"/>
      <c r="L280" s="69"/>
    </row>
    <row r="281" spans="1:12" ht="18.75" x14ac:dyDescent="0.2">
      <c r="A281" s="49" t="s">
        <v>20</v>
      </c>
      <c r="B281" s="302" t="s">
        <v>242</v>
      </c>
      <c r="C281" s="96">
        <v>12</v>
      </c>
      <c r="D281" s="96">
        <v>2</v>
      </c>
      <c r="E281" s="37" t="s">
        <v>218</v>
      </c>
      <c r="F281" s="38">
        <v>850</v>
      </c>
      <c r="G281" s="52">
        <f>'Приложение 5'!F313</f>
        <v>0.2</v>
      </c>
      <c r="H281" s="52">
        <v>0</v>
      </c>
      <c r="I281" s="68">
        <v>0</v>
      </c>
      <c r="J281" s="71"/>
      <c r="K281" s="69"/>
      <c r="L281" s="69"/>
    </row>
    <row r="282" spans="1:12" ht="18.75" x14ac:dyDescent="0.2">
      <c r="A282" s="88" t="s">
        <v>108</v>
      </c>
      <c r="B282" s="175">
        <v>555</v>
      </c>
      <c r="C282" s="89">
        <v>99</v>
      </c>
      <c r="D282" s="89"/>
      <c r="E282" s="90" t="s">
        <v>7</v>
      </c>
      <c r="F282" s="91" t="s">
        <v>7</v>
      </c>
      <c r="G282" s="83">
        <f t="shared" ref="G282:I286" si="109">G283</f>
        <v>0</v>
      </c>
      <c r="H282" s="83">
        <f t="shared" si="109"/>
        <v>1643.3</v>
      </c>
      <c r="I282" s="92">
        <f t="shared" si="109"/>
        <v>3599.8</v>
      </c>
      <c r="J282" s="71"/>
      <c r="K282" s="69"/>
      <c r="L282" s="69"/>
    </row>
    <row r="283" spans="1:12" ht="18.75" x14ac:dyDescent="0.2">
      <c r="A283" s="49" t="s">
        <v>108</v>
      </c>
      <c r="B283" s="302">
        <v>555</v>
      </c>
      <c r="C283" s="36">
        <v>99</v>
      </c>
      <c r="D283" s="36">
        <v>99</v>
      </c>
      <c r="E283" s="37"/>
      <c r="F283" s="38"/>
      <c r="G283" s="52">
        <f t="shared" si="109"/>
        <v>0</v>
      </c>
      <c r="H283" s="52">
        <f t="shared" si="109"/>
        <v>1643.3</v>
      </c>
      <c r="I283" s="68">
        <f t="shared" si="109"/>
        <v>3599.8</v>
      </c>
      <c r="J283" s="71"/>
      <c r="K283" s="69"/>
      <c r="L283" s="69"/>
    </row>
    <row r="284" spans="1:12" ht="18.75" x14ac:dyDescent="0.2">
      <c r="A284" s="49" t="s">
        <v>9</v>
      </c>
      <c r="B284" s="302">
        <v>555</v>
      </c>
      <c r="C284" s="36">
        <v>99</v>
      </c>
      <c r="D284" s="36">
        <v>99</v>
      </c>
      <c r="E284" s="37" t="s">
        <v>10</v>
      </c>
      <c r="F284" s="38"/>
      <c r="G284" s="52">
        <f t="shared" si="109"/>
        <v>0</v>
      </c>
      <c r="H284" s="52">
        <f t="shared" si="109"/>
        <v>1643.3</v>
      </c>
      <c r="I284" s="68">
        <f t="shared" si="109"/>
        <v>3599.8</v>
      </c>
      <c r="J284" s="71"/>
      <c r="K284" s="69"/>
      <c r="L284" s="69"/>
    </row>
    <row r="285" spans="1:12" ht="18.75" x14ac:dyDescent="0.2">
      <c r="A285" s="49" t="s">
        <v>108</v>
      </c>
      <c r="B285" s="302">
        <v>555</v>
      </c>
      <c r="C285" s="36">
        <v>99</v>
      </c>
      <c r="D285" s="36">
        <v>99</v>
      </c>
      <c r="E285" s="37" t="s">
        <v>109</v>
      </c>
      <c r="F285" s="38"/>
      <c r="G285" s="52">
        <f t="shared" si="109"/>
        <v>0</v>
      </c>
      <c r="H285" s="52">
        <f t="shared" si="109"/>
        <v>1643.3</v>
      </c>
      <c r="I285" s="68">
        <f t="shared" si="109"/>
        <v>3599.8</v>
      </c>
      <c r="J285" s="71"/>
      <c r="K285" s="69"/>
      <c r="L285" s="69"/>
    </row>
    <row r="286" spans="1:12" ht="18.75" x14ac:dyDescent="0.2">
      <c r="A286" s="49" t="s">
        <v>108</v>
      </c>
      <c r="B286" s="302">
        <v>555</v>
      </c>
      <c r="C286" s="36">
        <v>99</v>
      </c>
      <c r="D286" s="36">
        <v>99</v>
      </c>
      <c r="E286" s="37" t="s">
        <v>109</v>
      </c>
      <c r="F286" s="38">
        <v>900</v>
      </c>
      <c r="G286" s="52">
        <f t="shared" si="109"/>
        <v>0</v>
      </c>
      <c r="H286" s="52">
        <f t="shared" si="109"/>
        <v>1643.3</v>
      </c>
      <c r="I286" s="68">
        <f t="shared" si="109"/>
        <v>3599.8</v>
      </c>
      <c r="J286" s="71"/>
      <c r="K286" s="69"/>
      <c r="L286" s="69"/>
    </row>
    <row r="287" spans="1:12" ht="18.75" x14ac:dyDescent="0.2">
      <c r="A287" s="49" t="s">
        <v>108</v>
      </c>
      <c r="B287" s="302">
        <v>555</v>
      </c>
      <c r="C287" s="36">
        <v>99</v>
      </c>
      <c r="D287" s="36">
        <v>99</v>
      </c>
      <c r="E287" s="37" t="s">
        <v>109</v>
      </c>
      <c r="F287" s="38">
        <v>990</v>
      </c>
      <c r="G287" s="52">
        <v>0</v>
      </c>
      <c r="H287" s="52">
        <f>'Приложение 5'!G319</f>
        <v>1643.3</v>
      </c>
      <c r="I287" s="52">
        <f>'Приложение 5'!H319</f>
        <v>3599.8</v>
      </c>
      <c r="J287" s="71"/>
      <c r="K287" s="69"/>
      <c r="L287" s="69"/>
    </row>
    <row r="288" spans="1:12" ht="18.75" x14ac:dyDescent="0.25">
      <c r="A288" s="389" t="s">
        <v>110</v>
      </c>
      <c r="B288" s="390"/>
      <c r="C288" s="390"/>
      <c r="D288" s="390"/>
      <c r="E288" s="390"/>
      <c r="F288" s="390"/>
      <c r="G288" s="103">
        <f>G10+G73+G80+G96+G144+G215+G226+G245+G251+G272+G282</f>
        <v>600145.6</v>
      </c>
      <c r="H288" s="103">
        <f>H10+H73+H80+H96+H144+H215+H226+H245+H251+H272+H282</f>
        <v>66340</v>
      </c>
      <c r="I288" s="103">
        <f>I10+I73+I80+I96+I144+I215+I226+I245+I251+I272+I282</f>
        <v>72657.8</v>
      </c>
      <c r="J288" s="71"/>
      <c r="K288" s="71"/>
      <c r="L288" s="69"/>
    </row>
    <row r="289" spans="1:10" ht="15.75" x14ac:dyDescent="0.25">
      <c r="A289" s="8"/>
      <c r="B289" s="8"/>
      <c r="C289" s="9"/>
      <c r="D289" s="9"/>
      <c r="E289" s="5"/>
      <c r="F289" s="10"/>
      <c r="G289" s="63">
        <v>600351.5</v>
      </c>
      <c r="H289" s="63">
        <v>66682.399999999994</v>
      </c>
      <c r="I289" s="63">
        <v>72982.100000000006</v>
      </c>
      <c r="J289" s="11"/>
    </row>
    <row r="290" spans="1:10" ht="12" customHeight="1" x14ac:dyDescent="0.25">
      <c r="A290" s="12"/>
      <c r="B290" s="12"/>
      <c r="C290" s="13"/>
      <c r="D290" s="13"/>
      <c r="E290" s="14"/>
      <c r="F290" s="15"/>
      <c r="G290" s="15"/>
      <c r="H290" s="15"/>
      <c r="I290" s="16"/>
      <c r="J290" s="11"/>
    </row>
    <row r="291" spans="1:10" ht="12.75" customHeight="1" x14ac:dyDescent="0.25">
      <c r="A291" s="8"/>
      <c r="B291" s="8"/>
      <c r="C291" s="13"/>
      <c r="D291" s="13"/>
      <c r="E291" s="17"/>
      <c r="F291" s="15"/>
      <c r="G291" s="296">
        <f>G289-G288</f>
        <v>205.90000000002328</v>
      </c>
      <c r="H291" s="296">
        <f t="shared" ref="H291:I291" si="110">H289-H288</f>
        <v>342.39999999999418</v>
      </c>
      <c r="I291" s="296">
        <f t="shared" si="110"/>
        <v>324.30000000000291</v>
      </c>
      <c r="J291" s="11"/>
    </row>
    <row r="292" spans="1:10" ht="12.75" customHeight="1" x14ac:dyDescent="0.25">
      <c r="A292" s="8"/>
      <c r="B292" s="8"/>
      <c r="C292" s="18"/>
      <c r="D292" s="18"/>
      <c r="E292" s="17"/>
      <c r="F292" s="15"/>
      <c r="G292" s="15"/>
      <c r="H292" s="15"/>
      <c r="I292" s="16"/>
      <c r="J292" s="11"/>
    </row>
    <row r="293" spans="1:10" ht="12.75" customHeight="1" x14ac:dyDescent="0.2">
      <c r="A293" s="8"/>
      <c r="B293" s="8"/>
      <c r="C293" s="19"/>
      <c r="D293" s="19"/>
      <c r="E293" s="16"/>
      <c r="F293" s="19"/>
      <c r="G293" s="19"/>
      <c r="H293" s="19"/>
      <c r="I293" s="19"/>
      <c r="J293" s="11"/>
    </row>
    <row r="294" spans="1:10" ht="14.25" customHeight="1" x14ac:dyDescent="0.2">
      <c r="A294" s="8"/>
      <c r="B294" s="8"/>
      <c r="C294" s="18"/>
      <c r="D294" s="18"/>
      <c r="E294" s="19"/>
      <c r="F294" s="15"/>
      <c r="G294" s="15"/>
      <c r="H294" s="15"/>
      <c r="I294" s="16"/>
      <c r="J294" s="11"/>
    </row>
    <row r="295" spans="1:10" ht="15.75" x14ac:dyDescent="0.25">
      <c r="A295" s="9"/>
      <c r="B295" s="9"/>
      <c r="C295" s="20"/>
      <c r="D295" s="20"/>
      <c r="E295" s="16"/>
      <c r="F295" s="20"/>
      <c r="G295" s="20"/>
      <c r="H295" s="20"/>
      <c r="I295" s="20"/>
    </row>
    <row r="296" spans="1:10" ht="15.75" x14ac:dyDescent="0.25">
      <c r="A296" s="21"/>
      <c r="B296" s="21"/>
    </row>
    <row r="297" spans="1:10" ht="15.75" x14ac:dyDescent="0.25">
      <c r="A297" s="21"/>
      <c r="B297" s="21"/>
    </row>
    <row r="298" spans="1:10" ht="15" x14ac:dyDescent="0.2">
      <c r="A298" s="22"/>
      <c r="B298" s="22"/>
    </row>
    <row r="299" spans="1:10" ht="15" x14ac:dyDescent="0.2">
      <c r="A299" s="23"/>
      <c r="B299" s="23"/>
    </row>
    <row r="300" spans="1:10" ht="15" x14ac:dyDescent="0.2">
      <c r="A300" s="22"/>
      <c r="B300" s="22"/>
    </row>
  </sheetData>
  <mergeCells count="12">
    <mergeCell ref="F1:I1"/>
    <mergeCell ref="E3:I3"/>
    <mergeCell ref="A5:I5"/>
    <mergeCell ref="A288:F288"/>
    <mergeCell ref="F7:F8"/>
    <mergeCell ref="G7:I7"/>
    <mergeCell ref="G2:I2"/>
    <mergeCell ref="A7:A8"/>
    <mergeCell ref="B7:B8"/>
    <mergeCell ref="C7:C8"/>
    <mergeCell ref="D7:D8"/>
    <mergeCell ref="E7:E8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3" fitToHeight="0" orientation="portrait" r:id="rId1"/>
  <headerFooter alignWithMargins="0">
    <oddFooter>Страница &amp;P из &amp;N</oddFooter>
  </headerFooter>
  <ignoredErrors>
    <ignoredError sqref="I75 I63 H63:H65 G27:I27 G63 G75 H67:H68 H70 H73:H7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3" sqref="B3:D3"/>
    </sheetView>
  </sheetViews>
  <sheetFormatPr defaultRowHeight="15" x14ac:dyDescent="0.25"/>
  <cols>
    <col min="1" max="1" width="72.140625" customWidth="1"/>
  </cols>
  <sheetData>
    <row r="1" spans="1:4" ht="25.5" customHeight="1" x14ac:dyDescent="0.25">
      <c r="A1" s="55"/>
      <c r="B1" s="393" t="s">
        <v>421</v>
      </c>
      <c r="C1" s="394"/>
      <c r="D1" s="394"/>
    </row>
    <row r="2" spans="1:4" ht="25.5" customHeight="1" x14ac:dyDescent="0.25">
      <c r="A2" s="55"/>
      <c r="B2" s="375" t="s">
        <v>397</v>
      </c>
      <c r="C2" s="395"/>
      <c r="D2" s="395"/>
    </row>
    <row r="3" spans="1:4" ht="25.5" customHeight="1" x14ac:dyDescent="0.25">
      <c r="A3" s="55"/>
      <c r="B3" s="375" t="s">
        <v>596</v>
      </c>
      <c r="C3" s="395"/>
      <c r="D3" s="395"/>
    </row>
    <row r="4" spans="1:4" ht="15.75" x14ac:dyDescent="0.25">
      <c r="A4" s="55"/>
      <c r="B4" s="55"/>
      <c r="C4" s="55"/>
      <c r="D4" s="55"/>
    </row>
    <row r="5" spans="1:4" x14ac:dyDescent="0.25">
      <c r="A5" s="396" t="s">
        <v>422</v>
      </c>
      <c r="B5" s="396"/>
      <c r="C5" s="397"/>
      <c r="D5" s="397"/>
    </row>
    <row r="6" spans="1:4" ht="52.5" customHeight="1" x14ac:dyDescent="0.25">
      <c r="A6" s="396"/>
      <c r="B6" s="396"/>
      <c r="C6" s="397"/>
      <c r="D6" s="397"/>
    </row>
    <row r="7" spans="1:4" ht="15.75" x14ac:dyDescent="0.25">
      <c r="A7" s="55"/>
      <c r="B7" s="55"/>
      <c r="C7" s="55"/>
      <c r="D7" s="53" t="s">
        <v>140</v>
      </c>
    </row>
    <row r="8" spans="1:4" x14ac:dyDescent="0.25">
      <c r="A8" s="398" t="s">
        <v>156</v>
      </c>
      <c r="B8" s="400" t="s">
        <v>157</v>
      </c>
      <c r="C8" s="401"/>
      <c r="D8" s="402"/>
    </row>
    <row r="9" spans="1:4" x14ac:dyDescent="0.25">
      <c r="A9" s="399"/>
      <c r="B9" s="54" t="s">
        <v>148</v>
      </c>
      <c r="C9" s="54" t="s">
        <v>149</v>
      </c>
      <c r="D9" s="54" t="s">
        <v>410</v>
      </c>
    </row>
    <row r="10" spans="1:4" ht="31.5" x14ac:dyDescent="0.25">
      <c r="A10" s="205" t="s">
        <v>423</v>
      </c>
      <c r="B10" s="180">
        <f>B11</f>
        <v>60</v>
      </c>
      <c r="C10" s="180">
        <f t="shared" ref="C10:D10" si="0">C11</f>
        <v>60</v>
      </c>
      <c r="D10" s="180">
        <f t="shared" si="0"/>
        <v>60</v>
      </c>
    </row>
    <row r="11" spans="1:4" ht="15.75" x14ac:dyDescent="0.25">
      <c r="A11" s="204" t="s">
        <v>424</v>
      </c>
      <c r="B11" s="119">
        <v>60</v>
      </c>
      <c r="C11" s="119">
        <v>60</v>
      </c>
      <c r="D11" s="119">
        <v>60</v>
      </c>
    </row>
  </sheetData>
  <mergeCells count="6">
    <mergeCell ref="B1:D1"/>
    <mergeCell ref="B2:D2"/>
    <mergeCell ref="B3:D3"/>
    <mergeCell ref="A5:D6"/>
    <mergeCell ref="A8:A9"/>
    <mergeCell ref="B8:D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6</vt:i4>
      </vt:variant>
    </vt:vector>
  </HeadingPairs>
  <TitlesOfParts>
    <vt:vector size="19" baseType="lpstr">
      <vt:lpstr>Приложение 1таб1</vt:lpstr>
      <vt:lpstr>Приложение 1таб2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Приложение 12</vt:lpstr>
      <vt:lpstr>'Приложение 5'!Заголовки_для_печати</vt:lpstr>
      <vt:lpstr>'Приложение 6'!Заголовки_для_печати</vt:lpstr>
      <vt:lpstr>'Приложение 7'!Заголовки_для_печати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Company>DG Win&amp;Soft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RePack by Diakov</cp:lastModifiedBy>
  <cp:lastPrinted>2020-12-25T07:48:52Z</cp:lastPrinted>
  <dcterms:created xsi:type="dcterms:W3CDTF">2015-10-23T06:56:22Z</dcterms:created>
  <dcterms:modified xsi:type="dcterms:W3CDTF">2021-01-29T04:56:30Z</dcterms:modified>
</cp:coreProperties>
</file>